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 NEW WEBSITE\Results\May 2017\"/>
    </mc:Choice>
  </mc:AlternateContent>
  <bookViews>
    <workbookView xWindow="0" yWindow="0" windowWidth="22118" windowHeight="8916" tabRatio="782" activeTab="5"/>
  </bookViews>
  <sheets>
    <sheet name="A" sheetId="43" r:id="rId1"/>
    <sheet name="1" sheetId="56" r:id="rId2"/>
    <sheet name="2" sheetId="60" r:id="rId3"/>
    <sheet name="3" sheetId="58" r:id="rId4"/>
    <sheet name="4" sheetId="59" r:id="rId5"/>
    <sheet name="5" sheetId="57" r:id="rId6"/>
  </sheets>
  <definedNames>
    <definedName name="Coms">#REF!</definedName>
    <definedName name="_xlnm.Print_Area" localSheetId="1">'1'!$A$14:$P$23</definedName>
    <definedName name="_xlnm.Print_Area" localSheetId="2">'2'!$A$14:$P$23</definedName>
    <definedName name="_xlnm.Print_Area" localSheetId="3">'3'!$A$14:$P$34</definedName>
    <definedName name="_xlnm.Print_Area" localSheetId="4">'4'!$A$14:$P$33</definedName>
    <definedName name="_xlnm.Print_Area" localSheetId="5">'5'!$A$14:$P$20</definedName>
    <definedName name="_xlnm.Print_Area" localSheetId="0">A!$A$14:$P$17</definedName>
    <definedName name="sdsdfsdf">#REF!</definedName>
    <definedName name="sfsdfsdf">#REF!</definedName>
    <definedName name="SunL1" localSheetId="1">#REF!</definedName>
    <definedName name="SunL1" localSheetId="2">#REF!</definedName>
    <definedName name="SunL1" localSheetId="3">#REF!</definedName>
    <definedName name="SunL1" localSheetId="4">#REF!</definedName>
    <definedName name="SunL1" localSheetId="5">#REF!</definedName>
    <definedName name="SunL1">#REF!</definedName>
    <definedName name="SunL2" localSheetId="1">#REF!</definedName>
    <definedName name="SunL2" localSheetId="2">#REF!</definedName>
    <definedName name="SunL2" localSheetId="3">#REF!</definedName>
    <definedName name="SunL2" localSheetId="4">#REF!</definedName>
    <definedName name="SunL2" localSheetId="5">#REF!</definedName>
    <definedName name="SunL2">#REF!</definedName>
    <definedName name="SunL3" localSheetId="1">#REF!</definedName>
    <definedName name="SunL3" localSheetId="2">#REF!</definedName>
    <definedName name="SunL3" localSheetId="3">#REF!</definedName>
    <definedName name="SunL3" localSheetId="4">#REF!</definedName>
    <definedName name="SunL3" localSheetId="5">#REF!</definedName>
    <definedName name="SunL3">#REF!</definedName>
    <definedName name="SunL4" localSheetId="1">#REF!</definedName>
    <definedName name="SunL4" localSheetId="2">#REF!</definedName>
    <definedName name="SunL4" localSheetId="3">#REF!</definedName>
    <definedName name="SunL4" localSheetId="4">#REF!</definedName>
    <definedName name="SunL4" localSheetId="5">#REF!</definedName>
    <definedName name="SunL4">#REF!</definedName>
    <definedName name="SunL5" localSheetId="1">#REF!</definedName>
    <definedName name="SunL5" localSheetId="2">#REF!</definedName>
    <definedName name="SunL5" localSheetId="3">#REF!</definedName>
    <definedName name="SunL5" localSheetId="4">#REF!</definedName>
    <definedName name="SunL5" localSheetId="5">#REF!</definedName>
    <definedName name="SunL5">#REF!</definedName>
    <definedName name="SunLA" localSheetId="1">#REF!</definedName>
    <definedName name="SunLA" localSheetId="2">#REF!</definedName>
    <definedName name="SunLA" localSheetId="3">#REF!</definedName>
    <definedName name="SunLA" localSheetId="4">#REF!</definedName>
    <definedName name="SunLA" localSheetId="5">#REF!</definedName>
    <definedName name="SunLA">#REF!</definedName>
    <definedName name="teams">#REF!</definedName>
  </definedNames>
  <calcPr calcId="152511"/>
</workbook>
</file>

<file path=xl/calcChain.xml><?xml version="1.0" encoding="utf-8"?>
<calcChain xmlns="http://schemas.openxmlformats.org/spreadsheetml/2006/main">
  <c r="F25" i="60" l="1"/>
  <c r="I26" i="60" s="1"/>
  <c r="J25" i="60"/>
  <c r="M26" i="60" s="1"/>
  <c r="L23" i="60" l="1"/>
  <c r="K23" i="60"/>
  <c r="H23" i="60"/>
  <c r="G23" i="60"/>
  <c r="L22" i="60"/>
  <c r="K22" i="60"/>
  <c r="H22" i="60"/>
  <c r="G22" i="60"/>
  <c r="L21" i="60"/>
  <c r="K21" i="60"/>
  <c r="H21" i="60"/>
  <c r="G21" i="60"/>
  <c r="L20" i="60"/>
  <c r="K20" i="60"/>
  <c r="H20" i="60"/>
  <c r="G20" i="60"/>
  <c r="L19" i="60"/>
  <c r="K19" i="60"/>
  <c r="H19" i="60"/>
  <c r="G19" i="60"/>
  <c r="L18" i="60"/>
  <c r="K18" i="60"/>
  <c r="H18" i="60"/>
  <c r="G18" i="60"/>
  <c r="O14" i="60"/>
  <c r="O13" i="60"/>
  <c r="J34" i="59"/>
  <c r="M35" i="59" s="1"/>
  <c r="F34" i="59"/>
  <c r="I35" i="59" s="1"/>
  <c r="L33" i="59"/>
  <c r="K33" i="59"/>
  <c r="H33" i="59"/>
  <c r="G33" i="59"/>
  <c r="L32" i="59"/>
  <c r="K32" i="59"/>
  <c r="H32" i="59"/>
  <c r="G32" i="59"/>
  <c r="L31" i="59"/>
  <c r="K31" i="59"/>
  <c r="H31" i="59"/>
  <c r="G31" i="59"/>
  <c r="L30" i="59"/>
  <c r="K30" i="59"/>
  <c r="H30" i="59"/>
  <c r="G30" i="59"/>
  <c r="H29" i="59"/>
  <c r="G29" i="59"/>
  <c r="L28" i="59"/>
  <c r="K28" i="59"/>
  <c r="H28" i="59"/>
  <c r="G28" i="59"/>
  <c r="L27" i="59"/>
  <c r="K27" i="59"/>
  <c r="H27" i="59"/>
  <c r="G27" i="59"/>
  <c r="L26" i="59"/>
  <c r="K26" i="59"/>
  <c r="H26" i="59"/>
  <c r="G26" i="59"/>
  <c r="L25" i="59"/>
  <c r="K25" i="59"/>
  <c r="H25" i="59"/>
  <c r="G25" i="59"/>
  <c r="L24" i="59"/>
  <c r="K24" i="59"/>
  <c r="H24" i="59"/>
  <c r="G24" i="59"/>
  <c r="L23" i="59"/>
  <c r="K23" i="59"/>
  <c r="H23" i="59"/>
  <c r="G23" i="59"/>
  <c r="L22" i="59"/>
  <c r="K22" i="59"/>
  <c r="H22" i="59"/>
  <c r="G22" i="59"/>
  <c r="L21" i="59"/>
  <c r="K21" i="59"/>
  <c r="H21" i="59"/>
  <c r="G21" i="59"/>
  <c r="L20" i="59"/>
  <c r="K20" i="59"/>
  <c r="H20" i="59"/>
  <c r="G20" i="59"/>
  <c r="L19" i="59"/>
  <c r="K19" i="59"/>
  <c r="H19" i="59"/>
  <c r="G19" i="59"/>
  <c r="L18" i="59"/>
  <c r="K18" i="59"/>
  <c r="H18" i="59"/>
  <c r="G18" i="59"/>
  <c r="L17" i="59"/>
  <c r="K17" i="59"/>
  <c r="H17" i="59"/>
  <c r="G17" i="59"/>
  <c r="O14" i="59"/>
  <c r="O13" i="59"/>
  <c r="J36" i="58"/>
  <c r="M37" i="58" s="1"/>
  <c r="F36" i="58"/>
  <c r="I37" i="58" s="1"/>
  <c r="L34" i="58"/>
  <c r="K34" i="58"/>
  <c r="H34" i="58"/>
  <c r="G34" i="58"/>
  <c r="L33" i="58"/>
  <c r="K33" i="58"/>
  <c r="H33" i="58"/>
  <c r="G33" i="58"/>
  <c r="L32" i="58"/>
  <c r="K32" i="58"/>
  <c r="H32" i="58"/>
  <c r="G32" i="58"/>
  <c r="L31" i="58"/>
  <c r="K31" i="58"/>
  <c r="H31" i="58"/>
  <c r="G31" i="58"/>
  <c r="L30" i="58"/>
  <c r="K30" i="58"/>
  <c r="H30" i="58"/>
  <c r="G30" i="58"/>
  <c r="L29" i="58"/>
  <c r="K29" i="58"/>
  <c r="H29" i="58"/>
  <c r="G29" i="58"/>
  <c r="L28" i="58"/>
  <c r="K28" i="58"/>
  <c r="H28" i="58"/>
  <c r="G28" i="58"/>
  <c r="L27" i="58"/>
  <c r="K27" i="58"/>
  <c r="H27" i="58"/>
  <c r="G27" i="58"/>
  <c r="L26" i="58"/>
  <c r="K26" i="58"/>
  <c r="H26" i="58"/>
  <c r="G26" i="58"/>
  <c r="L25" i="58"/>
  <c r="K25" i="58"/>
  <c r="H25" i="58"/>
  <c r="G25" i="58"/>
  <c r="L24" i="58"/>
  <c r="K24" i="58"/>
  <c r="H24" i="58"/>
  <c r="G24" i="58"/>
  <c r="L23" i="58"/>
  <c r="K23" i="58"/>
  <c r="H23" i="58"/>
  <c r="G23" i="58"/>
  <c r="L22" i="58"/>
  <c r="K22" i="58"/>
  <c r="H22" i="58"/>
  <c r="G22" i="58"/>
  <c r="L21" i="58"/>
  <c r="K21" i="58"/>
  <c r="H21" i="58"/>
  <c r="G21" i="58"/>
  <c r="L20" i="58"/>
  <c r="K20" i="58"/>
  <c r="H20" i="58"/>
  <c r="G20" i="58"/>
  <c r="L19" i="58"/>
  <c r="K19" i="58"/>
  <c r="H19" i="58"/>
  <c r="G19" i="58"/>
  <c r="L18" i="58"/>
  <c r="K18" i="58"/>
  <c r="H18" i="58"/>
  <c r="G18" i="58"/>
  <c r="L17" i="58"/>
  <c r="K17" i="58"/>
  <c r="H17" i="58"/>
  <c r="G17" i="58"/>
  <c r="O14" i="58"/>
  <c r="O13" i="58"/>
  <c r="J22" i="57"/>
  <c r="M23" i="57" s="1"/>
  <c r="F22" i="57"/>
  <c r="I23" i="57" s="1"/>
  <c r="L20" i="57"/>
  <c r="K20" i="57"/>
  <c r="H20" i="57"/>
  <c r="G20" i="57"/>
  <c r="L19" i="57"/>
  <c r="K19" i="57"/>
  <c r="H19" i="57"/>
  <c r="G19" i="57"/>
  <c r="L18" i="57"/>
  <c r="K18" i="57"/>
  <c r="H18" i="57"/>
  <c r="G18" i="57"/>
  <c r="L17" i="57"/>
  <c r="K17" i="57"/>
  <c r="H17" i="57"/>
  <c r="G17" i="57"/>
  <c r="O14" i="57"/>
  <c r="O13" i="57"/>
  <c r="K22" i="56"/>
  <c r="G22" i="56"/>
  <c r="K21" i="56"/>
  <c r="G21" i="56"/>
  <c r="K20" i="56"/>
  <c r="G20" i="56"/>
  <c r="K19" i="56"/>
  <c r="G19" i="56"/>
  <c r="K18" i="56"/>
  <c r="G18" i="56"/>
  <c r="K17" i="56"/>
  <c r="G17" i="56"/>
  <c r="O14" i="56"/>
  <c r="O13" i="56"/>
  <c r="K17" i="43"/>
  <c r="G17" i="43"/>
  <c r="M30" i="58" l="1"/>
  <c r="I19" i="60"/>
  <c r="I26" i="59"/>
  <c r="I18" i="57"/>
  <c r="I19" i="57"/>
  <c r="M19" i="57"/>
  <c r="I18" i="59"/>
  <c r="I24" i="59"/>
  <c r="I28" i="59"/>
  <c r="I32" i="59"/>
  <c r="I19" i="59"/>
  <c r="I25" i="58"/>
  <c r="M19" i="58"/>
  <c r="I33" i="58"/>
  <c r="M21" i="58"/>
  <c r="M26" i="58"/>
  <c r="M19" i="60"/>
  <c r="M23" i="60"/>
  <c r="I22" i="60"/>
  <c r="M21" i="60"/>
  <c r="I18" i="60"/>
  <c r="O17" i="60"/>
  <c r="I20" i="60"/>
  <c r="M20" i="60"/>
  <c r="I23" i="60"/>
  <c r="M18" i="60"/>
  <c r="I21" i="60"/>
  <c r="M22" i="60"/>
  <c r="I27" i="58"/>
  <c r="I29" i="58"/>
  <c r="M32" i="58"/>
  <c r="M28" i="58"/>
  <c r="M18" i="58"/>
  <c r="M20" i="58"/>
  <c r="I22" i="58"/>
  <c r="I23" i="58"/>
  <c r="I24" i="58"/>
  <c r="I30" i="58"/>
  <c r="N30" i="58" s="1"/>
  <c r="O30" i="58" s="1"/>
  <c r="M34" i="58"/>
  <c r="I26" i="58"/>
  <c r="M31" i="58"/>
  <c r="I31" i="58"/>
  <c r="M17" i="58"/>
  <c r="I18" i="58"/>
  <c r="I19" i="58"/>
  <c r="I20" i="58"/>
  <c r="I21" i="58"/>
  <c r="M27" i="58"/>
  <c r="I28" i="58"/>
  <c r="M29" i="58"/>
  <c r="I34" i="58"/>
  <c r="M21" i="59"/>
  <c r="M25" i="59"/>
  <c r="M33" i="59"/>
  <c r="M22" i="58"/>
  <c r="M24" i="58"/>
  <c r="M25" i="58"/>
  <c r="I17" i="58"/>
  <c r="M23" i="58"/>
  <c r="I32" i="58"/>
  <c r="M33" i="58"/>
  <c r="M31" i="59"/>
  <c r="M27" i="59"/>
  <c r="M23" i="59"/>
  <c r="M19" i="59"/>
  <c r="M30" i="59"/>
  <c r="M26" i="59"/>
  <c r="M22" i="59"/>
  <c r="M18" i="59"/>
  <c r="M17" i="59"/>
  <c r="M20" i="59"/>
  <c r="M32" i="59"/>
  <c r="M28" i="59"/>
  <c r="M24" i="59"/>
  <c r="I23" i="59"/>
  <c r="I27" i="59"/>
  <c r="I31" i="59"/>
  <c r="I20" i="59"/>
  <c r="I17" i="59"/>
  <c r="I21" i="59"/>
  <c r="I25" i="59"/>
  <c r="I29" i="59"/>
  <c r="I33" i="59"/>
  <c r="I22" i="59"/>
  <c r="I30" i="59"/>
  <c r="M20" i="57"/>
  <c r="M17" i="57"/>
  <c r="I20" i="57"/>
  <c r="I17" i="57"/>
  <c r="M18" i="57"/>
  <c r="N30" i="59" l="1"/>
  <c r="O30" i="59" s="1"/>
  <c r="N21" i="59"/>
  <c r="O21" i="59" s="1"/>
  <c r="N25" i="59"/>
  <c r="O25" i="59" s="1"/>
  <c r="N34" i="58"/>
  <c r="O34" i="58" s="1"/>
  <c r="N32" i="58"/>
  <c r="O32" i="58" s="1"/>
  <c r="M25" i="60"/>
  <c r="M27" i="60" s="1"/>
  <c r="I25" i="60"/>
  <c r="I27" i="60" s="1"/>
  <c r="N19" i="60"/>
  <c r="O19" i="60" s="1"/>
  <c r="N19" i="57"/>
  <c r="O19" i="57" s="1"/>
  <c r="M22" i="57"/>
  <c r="M24" i="57" s="1"/>
  <c r="N18" i="57"/>
  <c r="O18" i="57" s="1"/>
  <c r="N20" i="57"/>
  <c r="O20" i="57" s="1"/>
  <c r="N28" i="58"/>
  <c r="O28" i="58" s="1"/>
  <c r="N31" i="58"/>
  <c r="O31" i="58" s="1"/>
  <c r="N33" i="58"/>
  <c r="O33" i="58" s="1"/>
  <c r="N29" i="59"/>
  <c r="O29" i="59" s="1"/>
  <c r="N31" i="59"/>
  <c r="O31" i="59" s="1"/>
  <c r="N32" i="59"/>
  <c r="O32" i="59" s="1"/>
  <c r="N33" i="59"/>
  <c r="O33" i="59" s="1"/>
  <c r="N21" i="58"/>
  <c r="O21" i="58" s="1"/>
  <c r="N26" i="58"/>
  <c r="O26" i="58" s="1"/>
  <c r="N27" i="58"/>
  <c r="O27" i="58" s="1"/>
  <c r="N27" i="59"/>
  <c r="O27" i="59" s="1"/>
  <c r="N28" i="59"/>
  <c r="O28" i="59" s="1"/>
  <c r="N26" i="59"/>
  <c r="O26" i="59" s="1"/>
  <c r="N20" i="58"/>
  <c r="O20" i="58" s="1"/>
  <c r="N18" i="58"/>
  <c r="O18" i="58" s="1"/>
  <c r="N29" i="58"/>
  <c r="O29" i="58" s="1"/>
  <c r="N24" i="59"/>
  <c r="O24" i="59" s="1"/>
  <c r="M34" i="59"/>
  <c r="M36" i="59" s="1"/>
  <c r="N19" i="59"/>
  <c r="O19" i="59" s="1"/>
  <c r="N23" i="59"/>
  <c r="O23" i="59" s="1"/>
  <c r="N20" i="59"/>
  <c r="O20" i="59" s="1"/>
  <c r="N18" i="59"/>
  <c r="O18" i="59" s="1"/>
  <c r="N22" i="59"/>
  <c r="O22" i="59" s="1"/>
  <c r="N23" i="58"/>
  <c r="O23" i="58" s="1"/>
  <c r="N25" i="58"/>
  <c r="O25" i="58" s="1"/>
  <c r="N22" i="58"/>
  <c r="O22" i="58" s="1"/>
  <c r="N19" i="58"/>
  <c r="O19" i="58" s="1"/>
  <c r="N24" i="58"/>
  <c r="O24" i="58" s="1"/>
  <c r="M36" i="58"/>
  <c r="M38" i="58" s="1"/>
  <c r="N21" i="60"/>
  <c r="O21" i="60" s="1"/>
  <c r="N20" i="60"/>
  <c r="O20" i="60" s="1"/>
  <c r="N18" i="60"/>
  <c r="O18" i="60" s="1"/>
  <c r="N23" i="60"/>
  <c r="O23" i="60" s="1"/>
  <c r="N22" i="60"/>
  <c r="O22" i="60" s="1"/>
  <c r="N17" i="59"/>
  <c r="O17" i="59" s="1"/>
  <c r="I34" i="59"/>
  <c r="I36" i="59" s="1"/>
  <c r="I36" i="58"/>
  <c r="I38" i="58" s="1"/>
  <c r="N17" i="58"/>
  <c r="O17" i="58" s="1"/>
  <c r="N17" i="57"/>
  <c r="O17" i="57" s="1"/>
  <c r="I22" i="57"/>
  <c r="I24" i="57" s="1"/>
  <c r="L22" i="56"/>
  <c r="L18" i="56"/>
  <c r="J25" i="56"/>
  <c r="M26" i="56" s="1"/>
  <c r="L21" i="56"/>
  <c r="L17" i="56"/>
  <c r="L20" i="56"/>
  <c r="L19" i="56"/>
  <c r="H21" i="56"/>
  <c r="H17" i="56"/>
  <c r="F25" i="56"/>
  <c r="I26" i="56" s="1"/>
  <c r="H20" i="56"/>
  <c r="H19" i="56"/>
  <c r="H18" i="56"/>
  <c r="H22" i="56"/>
  <c r="P17" i="57" l="1"/>
  <c r="P30" i="59"/>
  <c r="P19" i="57"/>
  <c r="P27" i="58"/>
  <c r="P20" i="57"/>
  <c r="P18" i="57"/>
  <c r="P34" i="58"/>
  <c r="P32" i="58"/>
  <c r="P33" i="58"/>
  <c r="P31" i="58"/>
  <c r="P30" i="58"/>
  <c r="P29" i="58"/>
  <c r="P28" i="58"/>
  <c r="P33" i="59"/>
  <c r="P32" i="59"/>
  <c r="P29" i="59"/>
  <c r="P28" i="59"/>
  <c r="P26" i="58"/>
  <c r="P27" i="59"/>
  <c r="P31" i="59"/>
  <c r="P25" i="59"/>
  <c r="P26" i="59"/>
  <c r="P24" i="59"/>
  <c r="P24" i="58"/>
  <c r="P21" i="59"/>
  <c r="P23" i="59"/>
  <c r="P22" i="59"/>
  <c r="P20" i="59"/>
  <c r="P19" i="59"/>
  <c r="P17" i="59"/>
  <c r="P18" i="59"/>
  <c r="P22" i="58"/>
  <c r="P17" i="58"/>
  <c r="P23" i="58"/>
  <c r="P21" i="58"/>
  <c r="P25" i="58"/>
  <c r="P20" i="58"/>
  <c r="P18" i="58"/>
  <c r="P19" i="58"/>
  <c r="M18" i="56"/>
  <c r="I22" i="56"/>
  <c r="I17" i="56"/>
  <c r="M20" i="56"/>
  <c r="M21" i="56"/>
  <c r="M22" i="56"/>
  <c r="M17" i="56"/>
  <c r="I18" i="56"/>
  <c r="I20" i="56"/>
  <c r="I21" i="56"/>
  <c r="M19" i="56"/>
  <c r="I19" i="56"/>
  <c r="N22" i="56" l="1"/>
  <c r="O22" i="56" s="1"/>
  <c r="N21" i="56"/>
  <c r="O21" i="56" s="1"/>
  <c r="N19" i="56"/>
  <c r="O19" i="56" s="1"/>
  <c r="N18" i="56"/>
  <c r="O18" i="56" s="1"/>
  <c r="N23" i="56"/>
  <c r="O23" i="56" s="1"/>
  <c r="M25" i="56"/>
  <c r="M27" i="56" s="1"/>
  <c r="N20" i="56"/>
  <c r="O20" i="56" s="1"/>
  <c r="I25" i="56"/>
  <c r="I27" i="56" s="1"/>
  <c r="N17" i="56"/>
  <c r="O17" i="56" s="1"/>
  <c r="O14" i="43" l="1"/>
  <c r="O13" i="43"/>
  <c r="J19" i="43" l="1"/>
  <c r="L17" i="43"/>
  <c r="H17" i="43"/>
  <c r="F19" i="43"/>
  <c r="M17" i="43" l="1"/>
  <c r="M20" i="43"/>
  <c r="I17" i="43"/>
  <c r="I20" i="43"/>
  <c r="N17" i="43" l="1"/>
  <c r="O17" i="43" l="1"/>
  <c r="M19" i="43"/>
  <c r="M21" i="43" s="1"/>
  <c r="I19" i="43"/>
  <c r="I21" i="43" s="1"/>
  <c r="P17" i="43" l="1"/>
</calcChain>
</file>

<file path=xl/sharedStrings.xml><?xml version="1.0" encoding="utf-8"?>
<sst xmlns="http://schemas.openxmlformats.org/spreadsheetml/2006/main" count="452" uniqueCount="209">
  <si>
    <t>Number</t>
  </si>
  <si>
    <t>Mount</t>
  </si>
  <si>
    <t>Club</t>
  </si>
  <si>
    <t>Level</t>
  </si>
  <si>
    <t>%</t>
  </si>
  <si>
    <t>Interim</t>
  </si>
  <si>
    <t>Overall</t>
  </si>
  <si>
    <t>First Name</t>
  </si>
  <si>
    <t>Surname</t>
  </si>
  <si>
    <t>Points</t>
  </si>
  <si>
    <t>Place</t>
  </si>
  <si>
    <t>JP Points</t>
  </si>
  <si>
    <t>Total Points</t>
  </si>
  <si>
    <t>JP Place</t>
  </si>
  <si>
    <t>Total JP Points awarded</t>
  </si>
  <si>
    <t>Total JP Points for no of competitors</t>
  </si>
  <si>
    <t>Advanced</t>
  </si>
  <si>
    <t>Sally</t>
  </si>
  <si>
    <t>Sarah</t>
  </si>
  <si>
    <t>Stacey</t>
  </si>
  <si>
    <t>Baird</t>
  </si>
  <si>
    <t>Michelle</t>
  </si>
  <si>
    <t>Lyn</t>
  </si>
  <si>
    <t>Nicole</t>
  </si>
  <si>
    <t>Narelle</t>
  </si>
  <si>
    <t>Megan</t>
  </si>
  <si>
    <t>Fiona</t>
  </si>
  <si>
    <t>Ruth</t>
  </si>
  <si>
    <t>Simone</t>
  </si>
  <si>
    <t>Smith</t>
  </si>
  <si>
    <t>Young</t>
  </si>
  <si>
    <t>Wendy</t>
  </si>
  <si>
    <t>Wilson</t>
  </si>
  <si>
    <t>A.3</t>
  </si>
  <si>
    <t>A.5</t>
  </si>
  <si>
    <t>in the orange cells enter the total good points for the test</t>
  </si>
  <si>
    <t>WHEN ALL RESULTS ARE ENTERED</t>
  </si>
  <si>
    <t>2. this will result in the JP place column all changing to VALUE</t>
  </si>
  <si>
    <t>3. change Interim to Final</t>
  </si>
  <si>
    <t>4. clear all lines that do not have a rider listed</t>
  </si>
  <si>
    <t>5. JP place will now have a number</t>
  </si>
  <si>
    <t>6. sort by JP Place - smallest to largest</t>
  </si>
  <si>
    <t>7. all equal JP placings will come up in pink and countback needs to be applied if it is for 1st or 2nd, for all the others don’t worry about it</t>
  </si>
  <si>
    <t>1. check for N/A in the total points column and override with a 0. This means that a rider did not ride both tests</t>
  </si>
  <si>
    <t>in the yellow cells enter the total points for each test</t>
  </si>
  <si>
    <t>in the blue copy and paste the rider details</t>
  </si>
  <si>
    <t>Judge</t>
  </si>
  <si>
    <t>Lu</t>
  </si>
  <si>
    <t>Kanukadale Arbhorescence</t>
  </si>
  <si>
    <t>Snowy River</t>
  </si>
  <si>
    <t>Lauren</t>
  </si>
  <si>
    <t>Hickey</t>
  </si>
  <si>
    <t>Thistledo Bonroy</t>
  </si>
  <si>
    <t>Bairnsdale</t>
  </si>
  <si>
    <t>Becky</t>
  </si>
  <si>
    <t>Hemming</t>
  </si>
  <si>
    <t>Wahroonga Pluto</t>
  </si>
  <si>
    <t>Hinnomunjie</t>
  </si>
  <si>
    <t>Krys</t>
  </si>
  <si>
    <t>Bertino</t>
  </si>
  <si>
    <t>Sandy Creek Indigo</t>
  </si>
  <si>
    <t>Whelan</t>
  </si>
  <si>
    <t>Sandy Creek Oasis</t>
  </si>
  <si>
    <t>Bennison</t>
  </si>
  <si>
    <t>Shannon</t>
  </si>
  <si>
    <t>Perkins</t>
  </si>
  <si>
    <t>Sandy Creek Wonnungarra</t>
  </si>
  <si>
    <t>Sale</t>
  </si>
  <si>
    <t>Liana</t>
  </si>
  <si>
    <t>Amott</t>
  </si>
  <si>
    <t>Kings Town Gideon</t>
  </si>
  <si>
    <t>Rosedale</t>
  </si>
  <si>
    <t>Westwood</t>
  </si>
  <si>
    <t>Saburo</t>
  </si>
  <si>
    <t>Nicholson</t>
  </si>
  <si>
    <t>Cathy</t>
  </si>
  <si>
    <t>Pendergast</t>
  </si>
  <si>
    <t>Anita</t>
  </si>
  <si>
    <t>McCoy</t>
  </si>
  <si>
    <t>Wesburn Thunder</t>
  </si>
  <si>
    <t>Avery</t>
  </si>
  <si>
    <t>Lakeview Skye</t>
  </si>
  <si>
    <t>Caroline</t>
  </si>
  <si>
    <t>Epskamp</t>
  </si>
  <si>
    <t>Kevin</t>
  </si>
  <si>
    <t>Torina</t>
  </si>
  <si>
    <t>Johnston</t>
  </si>
  <si>
    <t>Bluerock Luka</t>
  </si>
  <si>
    <t>Nepean</t>
  </si>
  <si>
    <t>Kanukadale Prankstar</t>
  </si>
  <si>
    <t>Robyn</t>
  </si>
  <si>
    <t>Mills</t>
  </si>
  <si>
    <t>Alpine Park Rumba</t>
  </si>
  <si>
    <t>Albers</t>
  </si>
  <si>
    <t>Stanley</t>
  </si>
  <si>
    <t>Lakes Entrance</t>
  </si>
  <si>
    <t>Harry</t>
  </si>
  <si>
    <t>Coolhand Luke</t>
  </si>
  <si>
    <t>Carmaletia</t>
  </si>
  <si>
    <t>Royale Exit</t>
  </si>
  <si>
    <t>de Voogd</t>
  </si>
  <si>
    <t>Upbete Annie</t>
  </si>
  <si>
    <t>Chapman</t>
  </si>
  <si>
    <t>Bellbrook Kilkerry</t>
  </si>
  <si>
    <t>Stevie</t>
  </si>
  <si>
    <t>Gamble</t>
  </si>
  <si>
    <t>Rilten Rupert</t>
  </si>
  <si>
    <t>Morghan</t>
  </si>
  <si>
    <t>Zagami</t>
  </si>
  <si>
    <t>Albrecht</t>
  </si>
  <si>
    <t>Ebony Park Orlando</t>
  </si>
  <si>
    <t>Tallangatta Jack</t>
  </si>
  <si>
    <t>Julie</t>
  </si>
  <si>
    <t>Hammond</t>
  </si>
  <si>
    <t>Zare</t>
  </si>
  <si>
    <t>Granite Rock</t>
  </si>
  <si>
    <t>Sundermann</t>
  </si>
  <si>
    <t>Candlebark Tuesday</t>
  </si>
  <si>
    <t>Shauleen</t>
  </si>
  <si>
    <t>Rooney</t>
  </si>
  <si>
    <t>Master Basil</t>
  </si>
  <si>
    <t>Traralgon</t>
  </si>
  <si>
    <t>Toni</t>
  </si>
  <si>
    <t>Salveson</t>
  </si>
  <si>
    <t>Bellepark Lady Bridget</t>
  </si>
  <si>
    <t>Hurst</t>
  </si>
  <si>
    <t>Kookaburra Park Felipe</t>
  </si>
  <si>
    <t>Elenor</t>
  </si>
  <si>
    <t>Logan</t>
  </si>
  <si>
    <t>Wyuna Mojo</t>
  </si>
  <si>
    <t>Jan</t>
  </si>
  <si>
    <t>Morris</t>
  </si>
  <si>
    <t>Mystic Shadow Lady Muffin</t>
  </si>
  <si>
    <t>Penny</t>
  </si>
  <si>
    <t>Camm</t>
  </si>
  <si>
    <t>Zena</t>
  </si>
  <si>
    <t>Julia</t>
  </si>
  <si>
    <t>Lemon</t>
  </si>
  <si>
    <t>Sweet Honesty Markeeta</t>
  </si>
  <si>
    <t>Kaitlyn</t>
  </si>
  <si>
    <t>Monte Carlo Obsession</t>
  </si>
  <si>
    <t>Kesara Park Moscato</t>
  </si>
  <si>
    <t>Williams</t>
  </si>
  <si>
    <t>Logical Lad</t>
  </si>
  <si>
    <t>Vernone</t>
  </si>
  <si>
    <t>Armistead</t>
  </si>
  <si>
    <t>River Lord</t>
  </si>
  <si>
    <t>Dimphia</t>
  </si>
  <si>
    <t>McGuigan</t>
  </si>
  <si>
    <t>Gladiator Cam</t>
  </si>
  <si>
    <t>Kylie</t>
  </si>
  <si>
    <t>Crawford</t>
  </si>
  <si>
    <t>Dancing Baloo</t>
  </si>
  <si>
    <t>Casey</t>
  </si>
  <si>
    <t>Dillon</t>
  </si>
  <si>
    <t>Ebonylodge Muscat</t>
  </si>
  <si>
    <t>McLeod</t>
  </si>
  <si>
    <t>Gentry Park Black Velvet</t>
  </si>
  <si>
    <t>Yarram</t>
  </si>
  <si>
    <t>Pazek-Evans</t>
  </si>
  <si>
    <t>Sandy Creek Wollondilli</t>
  </si>
  <si>
    <t>Judy</t>
  </si>
  <si>
    <t>Edwards</t>
  </si>
  <si>
    <t>Woodfire</t>
  </si>
  <si>
    <t>Katie</t>
  </si>
  <si>
    <t>Bloomfield</t>
  </si>
  <si>
    <t>Windarra Willow</t>
  </si>
  <si>
    <t>Roxanne</t>
  </si>
  <si>
    <t>Rankin</t>
  </si>
  <si>
    <t>Stayput Crackerjack</t>
  </si>
  <si>
    <t>Ashworth</t>
  </si>
  <si>
    <t>LJS Showtalk</t>
  </si>
  <si>
    <t>Marlie</t>
  </si>
  <si>
    <t>Balmer</t>
  </si>
  <si>
    <t>Golden Avenue</t>
  </si>
  <si>
    <t>Bott</t>
  </si>
  <si>
    <t>Cool Luke</t>
  </si>
  <si>
    <t>Brill</t>
  </si>
  <si>
    <t>Tilly</t>
  </si>
  <si>
    <t>Bailey</t>
  </si>
  <si>
    <t>Halsall</t>
  </si>
  <si>
    <t>Coolbreeze Springtime</t>
  </si>
  <si>
    <t>Danni</t>
  </si>
  <si>
    <t>Pallot</t>
  </si>
  <si>
    <t>Times Of Grace</t>
  </si>
  <si>
    <t>Kerry</t>
  </si>
  <si>
    <t>Saki</t>
  </si>
  <si>
    <t>test 4.3</t>
  </si>
  <si>
    <t>test 4.5</t>
  </si>
  <si>
    <t>test 5.3</t>
  </si>
  <si>
    <t>test 5.65</t>
  </si>
  <si>
    <t>test 3.3</t>
  </si>
  <si>
    <t>test 3.5</t>
  </si>
  <si>
    <t>test 2.3</t>
  </si>
  <si>
    <t>test 2.5</t>
  </si>
  <si>
    <t>test 1.3</t>
  </si>
  <si>
    <t>test 1.5</t>
  </si>
  <si>
    <t>Bairnsdale Dressage Jackpot 2017</t>
  </si>
  <si>
    <t>Sisley</t>
  </si>
  <si>
    <t>Zahra - SCR</t>
  </si>
  <si>
    <t>Judge - Sally Avery</t>
  </si>
  <si>
    <t>Judge - Rick Thirkkell</t>
  </si>
  <si>
    <t>Judge - Rick Thirkell</t>
  </si>
  <si>
    <t>Judge - Sue Tufnell</t>
  </si>
  <si>
    <t>Final</t>
  </si>
  <si>
    <t>Judge - Joan Kiel</t>
  </si>
  <si>
    <t>Judge - Torina Johnston</t>
  </si>
  <si>
    <t>RET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</si>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</sst>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13" fillId="0" borderId="0" applyNumberFormat="0" applyFill="0" applyBorder="0" applyAlignment="0" applyProtection="0"/>
    <xf numFmtId="0" fontId="6" fillId="0" borderId="0"/>
    <xf numFmtId="0" fontId="3" fillId="0" borderId="0"/>
  </cellStyleXfs>
  <cellXfs count="58">
    <xf numFmtId="0" fontId="0" fillId="0" borderId="0" xfId="0"/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165" fontId="9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6" fillId="2" borderId="0" xfId="0" applyFont="1" applyFill="1"/>
    <xf numFmtId="164" fontId="0" fillId="0" borderId="0" xfId="0" applyNumberFormat="1" applyFill="1"/>
    <xf numFmtId="0" fontId="7" fillId="0" borderId="2" xfId="0" applyFont="1" applyFill="1" applyBorder="1" applyAlignment="1">
      <alignment wrapText="1"/>
    </xf>
    <xf numFmtId="1" fontId="0" fillId="0" borderId="0" xfId="0" applyNumberFormat="1" applyFill="1"/>
    <xf numFmtId="0" fontId="6" fillId="0" borderId="0" xfId="0" applyFont="1" applyFill="1"/>
    <xf numFmtId="0" fontId="0" fillId="0" borderId="0" xfId="0" applyNumberFormat="1" applyFill="1"/>
    <xf numFmtId="164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9" fillId="0" borderId="0" xfId="0" applyFont="1" applyFill="1"/>
    <xf numFmtId="164" fontId="6" fillId="0" borderId="6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0" xfId="0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5" fontId="0" fillId="0" borderId="8" xfId="0" applyNumberForma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6" fillId="4" borderId="0" xfId="0" applyFont="1" applyFill="1"/>
    <xf numFmtId="165" fontId="6" fillId="3" borderId="5" xfId="0" applyNumberFormat="1" applyFont="1" applyFill="1" applyBorder="1" applyAlignment="1">
      <alignment horizontal="center"/>
    </xf>
    <xf numFmtId="165" fontId="6" fillId="3" borderId="6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0" fontId="12" fillId="0" borderId="9" xfId="6" applyFont="1" applyBorder="1" applyAlignment="1">
      <alignment horizontal="center"/>
    </xf>
    <xf numFmtId="0" fontId="3" fillId="0" borderId="9" xfId="6" applyFont="1" applyBorder="1" applyAlignment="1"/>
    <xf numFmtId="0" fontId="2" fillId="0" borderId="9" xfId="6" applyFont="1" applyBorder="1" applyAlignment="1">
      <alignment horizontal="center"/>
    </xf>
    <xf numFmtId="0" fontId="2" fillId="0" borderId="9" xfId="6" applyFont="1" applyBorder="1" applyAlignment="1"/>
    <xf numFmtId="0" fontId="1" fillId="0" borderId="9" xfId="6" applyFont="1" applyBorder="1" applyAlignment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7">
    <cellStyle name="Hyperlink 2" xfId="4"/>
    <cellStyle name="Normal" xfId="0" builtinId="0"/>
    <cellStyle name="Normal 2" xfId="2"/>
    <cellStyle name="Normal 2 2" xfId="5"/>
    <cellStyle name="Normal 3" xfId="3"/>
    <cellStyle name="Normal 4" xfId="6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CC00FF"/>
      <color rgb="FFCC99FF"/>
      <color rgb="FF9900CC"/>
      <color rgb="FFFF99FF"/>
      <color rgb="FFFFCCFF"/>
      <color rgb="FFFFFFCC"/>
      <color rgb="FFFFFF99"/>
      <color rgb="FF66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4" zoomScaleNormal="100" workbookViewId="0">
      <selection activeCell="D38" sqref="D38"/>
    </sheetView>
  </sheetViews>
  <sheetFormatPr defaultColWidth="9.109375" defaultRowHeight="12.7" x14ac:dyDescent="0.25"/>
  <cols>
    <col min="1" max="1" width="8.5546875" style="3" customWidth="1"/>
    <col min="2" max="2" width="10.109375" style="2" bestFit="1" customWidth="1"/>
    <col min="3" max="3" width="10.33203125" style="2" customWidth="1"/>
    <col min="4" max="4" width="25.5546875" style="2" bestFit="1" customWidth="1"/>
    <col min="5" max="5" width="11.88671875" style="2" bestFit="1" customWidth="1"/>
    <col min="6" max="6" width="6.5546875" style="5" bestFit="1" customWidth="1"/>
    <col min="7" max="7" width="8.33203125" style="7" bestFit="1" customWidth="1"/>
    <col min="8" max="8" width="5.88671875" style="3" customWidth="1"/>
    <col min="9" max="9" width="6.5546875" style="1" bestFit="1" customWidth="1"/>
    <col min="10" max="10" width="6.5546875" style="5" bestFit="1" customWidth="1"/>
    <col min="11" max="11" width="6.44140625" style="7" customWidth="1"/>
    <col min="12" max="12" width="6.109375" style="3" customWidth="1"/>
    <col min="13" max="13" width="6.5546875" style="1" bestFit="1" customWidth="1"/>
    <col min="14" max="14" width="6.44140625" style="2" customWidth="1"/>
    <col min="15" max="15" width="10.88671875" style="2" hidden="1" customWidth="1"/>
    <col min="16" max="16" width="8.5546875" style="9" bestFit="1" customWidth="1"/>
    <col min="17" max="16384" width="9.109375" style="2"/>
  </cols>
  <sheetData>
    <row r="1" spans="1:16" hidden="1" x14ac:dyDescent="0.25">
      <c r="A1" s="6" t="s">
        <v>44</v>
      </c>
    </row>
    <row r="2" spans="1:16" hidden="1" x14ac:dyDescent="0.25">
      <c r="A2" s="43" t="s">
        <v>45</v>
      </c>
    </row>
    <row r="3" spans="1:16" hidden="1" x14ac:dyDescent="0.25">
      <c r="A3" s="25" t="s">
        <v>35</v>
      </c>
    </row>
    <row r="4" spans="1:16" hidden="1" x14ac:dyDescent="0.25">
      <c r="A4" s="42" t="s">
        <v>36</v>
      </c>
    </row>
    <row r="5" spans="1:16" hidden="1" x14ac:dyDescent="0.25">
      <c r="A5" s="26" t="s">
        <v>43</v>
      </c>
    </row>
    <row r="6" spans="1:16" hidden="1" x14ac:dyDescent="0.25">
      <c r="A6" s="26" t="s">
        <v>37</v>
      </c>
    </row>
    <row r="7" spans="1:16" hidden="1" x14ac:dyDescent="0.25">
      <c r="A7" s="26" t="s">
        <v>38</v>
      </c>
    </row>
    <row r="8" spans="1:16" hidden="1" x14ac:dyDescent="0.25">
      <c r="A8" s="26" t="s">
        <v>39</v>
      </c>
    </row>
    <row r="9" spans="1:16" hidden="1" x14ac:dyDescent="0.25">
      <c r="A9" s="10" t="s">
        <v>40</v>
      </c>
    </row>
    <row r="10" spans="1:16" hidden="1" x14ac:dyDescent="0.25">
      <c r="A10" s="10" t="s">
        <v>41</v>
      </c>
    </row>
    <row r="11" spans="1:16" hidden="1" x14ac:dyDescent="0.25">
      <c r="A11" s="10" t="s">
        <v>42</v>
      </c>
    </row>
    <row r="12" spans="1:16" hidden="1" x14ac:dyDescent="0.25">
      <c r="A12" s="10"/>
    </row>
    <row r="13" spans="1:16" ht="28.55" hidden="1" customHeight="1" thickBot="1" x14ac:dyDescent="0.3">
      <c r="A13" s="2"/>
      <c r="F13" s="40">
        <v>330</v>
      </c>
      <c r="I13" s="10"/>
      <c r="J13" s="40">
        <v>310</v>
      </c>
      <c r="M13" s="10"/>
      <c r="O13" s="11" t="e">
        <f>IF(ISNUMBER(#REF!),VALUE(CONCATENATE(#REF!,"",#REF!)),CONCATENATE(#REF!,"",#REF!))</f>
        <v>#REF!</v>
      </c>
    </row>
    <row r="14" spans="1:16" ht="28.55" customHeight="1" thickBot="1" x14ac:dyDescent="0.4">
      <c r="A14" s="31" t="s">
        <v>197</v>
      </c>
      <c r="F14" s="56" t="s">
        <v>200</v>
      </c>
      <c r="G14" s="56"/>
      <c r="H14" s="56"/>
      <c r="I14" s="57"/>
      <c r="J14" s="54" t="s">
        <v>202</v>
      </c>
      <c r="K14" s="54"/>
      <c r="L14" s="54"/>
      <c r="M14" s="55"/>
      <c r="O14" s="11" t="e">
        <f>IF(ISNUMBER(#REF!),VALUE(CONCATENATE(#REF!,"",#REF!)),CONCATENATE(#REF!,"",#REF!))</f>
        <v>#REF!</v>
      </c>
    </row>
    <row r="15" spans="1:16" ht="21.35" thickBot="1" x14ac:dyDescent="0.45">
      <c r="A15" s="31" t="s">
        <v>3</v>
      </c>
      <c r="B15" s="31" t="s">
        <v>16</v>
      </c>
      <c r="E15" s="32" t="s">
        <v>204</v>
      </c>
      <c r="F15" s="56" t="s">
        <v>33</v>
      </c>
      <c r="G15" s="56"/>
      <c r="H15" s="56"/>
      <c r="I15" s="57"/>
      <c r="J15" s="54" t="s">
        <v>34</v>
      </c>
      <c r="K15" s="54"/>
      <c r="L15" s="54"/>
      <c r="M15" s="55"/>
      <c r="N15" s="53" t="s">
        <v>6</v>
      </c>
      <c r="O15" s="54"/>
      <c r="P15" s="55"/>
    </row>
    <row r="16" spans="1:16" s="36" customFormat="1" ht="27.1" customHeight="1" thickBot="1" x14ac:dyDescent="0.3">
      <c r="A16" s="8" t="s">
        <v>0</v>
      </c>
      <c r="B16" s="33" t="s">
        <v>7</v>
      </c>
      <c r="C16" s="33" t="s">
        <v>8</v>
      </c>
      <c r="D16" s="33" t="s">
        <v>1</v>
      </c>
      <c r="E16" s="34" t="s">
        <v>2</v>
      </c>
      <c r="F16" s="13" t="s">
        <v>9</v>
      </c>
      <c r="G16" s="12" t="s">
        <v>4</v>
      </c>
      <c r="H16" s="13" t="s">
        <v>10</v>
      </c>
      <c r="I16" s="14" t="s">
        <v>11</v>
      </c>
      <c r="J16" s="13" t="s">
        <v>9</v>
      </c>
      <c r="K16" s="12" t="s">
        <v>4</v>
      </c>
      <c r="L16" s="13" t="s">
        <v>10</v>
      </c>
      <c r="M16" s="14" t="s">
        <v>11</v>
      </c>
      <c r="N16" s="16" t="s">
        <v>12</v>
      </c>
      <c r="O16" s="35" t="s">
        <v>12</v>
      </c>
      <c r="P16" s="14" t="s">
        <v>13</v>
      </c>
    </row>
    <row r="17" spans="1:16" s="24" customFormat="1" ht="15.7" customHeight="1" x14ac:dyDescent="0.3">
      <c r="A17" s="50">
        <v>1</v>
      </c>
      <c r="B17" s="51" t="s">
        <v>47</v>
      </c>
      <c r="C17" s="51" t="s">
        <v>20</v>
      </c>
      <c r="D17" s="51" t="s">
        <v>48</v>
      </c>
      <c r="E17" s="51" t="s">
        <v>49</v>
      </c>
      <c r="F17" s="44">
        <v>221.5</v>
      </c>
      <c r="G17" s="20">
        <f t="shared" ref="G17" si="0">F17/F$13</f>
        <v>0.67121212121212126</v>
      </c>
      <c r="H17" s="22">
        <f>(RANK(F17,F$17:F$17,0))</f>
        <v>1</v>
      </c>
      <c r="I17" s="21">
        <f>IF(COUNTIF(H$17:H$17,H17)=1,F$19-H17,F$19-H17+0.5-COUNTIF(H$17:H$17,H17)*0.5)+1</f>
        <v>1</v>
      </c>
      <c r="J17" s="45">
        <v>211.5</v>
      </c>
      <c r="K17" s="20">
        <f t="shared" ref="K17" si="1">J17/J$13</f>
        <v>0.68225806451612903</v>
      </c>
      <c r="L17" s="22">
        <f>(RANK(J17,J$17:J$17,0))</f>
        <v>1</v>
      </c>
      <c r="M17" s="21">
        <f>IF(COUNTIF(L$17:L$17,L17)=1,J$19-L17,J$19-L17+0.5-COUNTIF(L$17:L$17,L17)*0.5)+1</f>
        <v>1</v>
      </c>
      <c r="N17" s="46">
        <f t="shared" ref="N17" si="2">IF($E$15="FINAL",IF(OR(I17="",M17=""),"",SUM(I17,M17)),SUM(I17,M17))</f>
        <v>2</v>
      </c>
      <c r="O17" s="38">
        <f t="shared" ref="O17" si="3">N17</f>
        <v>2</v>
      </c>
      <c r="P17" s="21">
        <f>RANK(O17,$O$17:$O$17,0)</f>
        <v>1</v>
      </c>
    </row>
    <row r="18" spans="1:16" x14ac:dyDescent="0.25">
      <c r="F18" s="27"/>
      <c r="G18" s="28"/>
      <c r="H18" s="10"/>
      <c r="I18" s="10"/>
      <c r="J18" s="27"/>
      <c r="K18" s="28"/>
      <c r="L18" s="10"/>
      <c r="M18" s="10"/>
    </row>
    <row r="19" spans="1:16" hidden="1" x14ac:dyDescent="0.25">
      <c r="A19" s="3">
        <v>3</v>
      </c>
      <c r="F19" s="29">
        <f>COUNTIF(F17:F17,"&gt;0")+COUNTIF(F17:F17,"=Elim")+COUNTIF(F17:F17,"=Ret")+COUNTIF(F17:F17,"=0")</f>
        <v>1</v>
      </c>
      <c r="G19" s="28"/>
      <c r="H19" s="18" t="s">
        <v>14</v>
      </c>
      <c r="I19" s="30">
        <f>SUM(I17:I17)</f>
        <v>1</v>
      </c>
      <c r="J19" s="29">
        <f>COUNTIF(J17:J17,"&gt;0")+COUNTIF(J17:J17,"=Elim")+COUNTIF(J17:J17,"=Ret")+COUNTIF(J17:J17,"=0")</f>
        <v>1</v>
      </c>
      <c r="K19" s="28"/>
      <c r="L19" s="18" t="s">
        <v>14</v>
      </c>
      <c r="M19" s="30">
        <f>SUM(M17:M17)</f>
        <v>1</v>
      </c>
    </row>
    <row r="20" spans="1:16" hidden="1" x14ac:dyDescent="0.25">
      <c r="F20" s="29"/>
      <c r="G20" s="28"/>
      <c r="H20" s="39" t="s">
        <v>15</v>
      </c>
      <c r="I20" s="30" t="e">
        <f>VLOOKUP(F19,#REF!,2, FALSE)</f>
        <v>#REF!</v>
      </c>
      <c r="J20" s="29"/>
      <c r="K20" s="28"/>
      <c r="L20" s="39" t="s">
        <v>15</v>
      </c>
      <c r="M20" s="30" t="e">
        <f>VLOOKUP(J19,#REF!,2, FALSE)</f>
        <v>#REF!</v>
      </c>
    </row>
    <row r="21" spans="1:16" hidden="1" x14ac:dyDescent="0.25">
      <c r="H21" s="30"/>
      <c r="I21" s="19" t="e">
        <f>IF(I19-I20=0,"","ERROR")</f>
        <v>#REF!</v>
      </c>
      <c r="L21" s="30"/>
      <c r="M21" s="19" t="e">
        <f>IF(M19-M20=0,"","ERROR")</f>
        <v>#REF!</v>
      </c>
    </row>
    <row r="22" spans="1:16" x14ac:dyDescent="0.25">
      <c r="I22" s="4"/>
      <c r="M22" s="4"/>
    </row>
  </sheetData>
  <sortState ref="A5:Y13">
    <sortCondition ref="P5:P13"/>
  </sortState>
  <mergeCells count="5">
    <mergeCell ref="N15:P15"/>
    <mergeCell ref="J15:M15"/>
    <mergeCell ref="F15:I15"/>
    <mergeCell ref="F14:I14"/>
    <mergeCell ref="J14:M14"/>
  </mergeCells>
  <conditionalFormatting sqref="P18:P1048576 P13:P15">
    <cfRule type="duplicateValues" dxfId="11" priority="2"/>
  </conditionalFormatting>
  <conditionalFormatting sqref="P1:P1048576">
    <cfRule type="duplicateValues" dxfId="10" priority="1"/>
  </conditionalFormatting>
  <pageMargins left="0.11811023622047245" right="0.11811023622047245" top="0.74803149606299213" bottom="0.74803149606299213" header="0.31496062992125984" footer="0.31496062992125984"/>
  <pageSetup paperSize="9" scale="120" orientation="landscape" r:id="rId1"/>
  <headerFooter>
    <oddFooter>&amp;C&amp;"Arial,Bold"&amp;14Horsecomps.com.au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4" zoomScale="115" zoomScaleNormal="115" workbookViewId="0">
      <selection activeCell="D28" sqref="D28"/>
    </sheetView>
  </sheetViews>
  <sheetFormatPr defaultColWidth="9.109375" defaultRowHeight="12.7" x14ac:dyDescent="0.25"/>
  <cols>
    <col min="1" max="1" width="8.5546875" style="3" customWidth="1"/>
    <col min="2" max="2" width="10.109375" style="2" bestFit="1" customWidth="1"/>
    <col min="3" max="3" width="10.33203125" style="2" customWidth="1"/>
    <col min="4" max="4" width="24.6640625" style="2" bestFit="1" customWidth="1"/>
    <col min="5" max="5" width="12.5546875" style="2" bestFit="1" customWidth="1"/>
    <col min="6" max="6" width="6.5546875" style="5" bestFit="1" customWidth="1"/>
    <col min="7" max="7" width="9.109375" style="7" customWidth="1"/>
    <col min="8" max="8" width="5.88671875" style="3" customWidth="1"/>
    <col min="9" max="9" width="6.5546875" style="1" bestFit="1" customWidth="1"/>
    <col min="10" max="10" width="6.5546875" style="5" bestFit="1" customWidth="1"/>
    <col min="11" max="11" width="7" style="7" bestFit="1" customWidth="1"/>
    <col min="12" max="12" width="6.109375" style="3" customWidth="1"/>
    <col min="13" max="13" width="6.5546875" style="1" bestFit="1" customWidth="1"/>
    <col min="14" max="14" width="6.44140625" style="2" customWidth="1"/>
    <col min="15" max="15" width="10.88671875" style="2" hidden="1" customWidth="1"/>
    <col min="16" max="16" width="8.5546875" style="9" bestFit="1" customWidth="1"/>
    <col min="17" max="16384" width="9.109375" style="2"/>
  </cols>
  <sheetData>
    <row r="1" spans="1:16" hidden="1" x14ac:dyDescent="0.25">
      <c r="A1" s="6" t="s">
        <v>44</v>
      </c>
    </row>
    <row r="2" spans="1:16" hidden="1" x14ac:dyDescent="0.25">
      <c r="A2" s="43" t="s">
        <v>45</v>
      </c>
    </row>
    <row r="3" spans="1:16" hidden="1" x14ac:dyDescent="0.25">
      <c r="A3" s="25" t="s">
        <v>35</v>
      </c>
    </row>
    <row r="4" spans="1:16" hidden="1" x14ac:dyDescent="0.25">
      <c r="A4" s="42" t="s">
        <v>36</v>
      </c>
    </row>
    <row r="5" spans="1:16" hidden="1" x14ac:dyDescent="0.25">
      <c r="A5" s="26" t="s">
        <v>43</v>
      </c>
    </row>
    <row r="6" spans="1:16" hidden="1" x14ac:dyDescent="0.25">
      <c r="A6" s="26" t="s">
        <v>37</v>
      </c>
    </row>
    <row r="7" spans="1:16" hidden="1" x14ac:dyDescent="0.25">
      <c r="A7" s="26" t="s">
        <v>38</v>
      </c>
    </row>
    <row r="8" spans="1:16" hidden="1" x14ac:dyDescent="0.25">
      <c r="A8" s="26" t="s">
        <v>39</v>
      </c>
    </row>
    <row r="9" spans="1:16" hidden="1" x14ac:dyDescent="0.25">
      <c r="A9" s="10" t="s">
        <v>40</v>
      </c>
    </row>
    <row r="10" spans="1:16" hidden="1" x14ac:dyDescent="0.25">
      <c r="A10" s="10" t="s">
        <v>41</v>
      </c>
    </row>
    <row r="11" spans="1:16" hidden="1" x14ac:dyDescent="0.25">
      <c r="A11" s="10" t="s">
        <v>42</v>
      </c>
    </row>
    <row r="12" spans="1:16" hidden="1" x14ac:dyDescent="0.25">
      <c r="A12" s="10"/>
    </row>
    <row r="13" spans="1:16" ht="28.55" hidden="1" customHeight="1" thickBot="1" x14ac:dyDescent="0.3">
      <c r="A13" s="2"/>
      <c r="F13" s="40">
        <v>350</v>
      </c>
      <c r="I13" s="10"/>
      <c r="J13" s="40">
        <v>360</v>
      </c>
      <c r="M13" s="10"/>
      <c r="O13" s="11" t="e">
        <f>IF(ISNUMBER(#REF!),VALUE(CONCATENATE(#REF!,"",#REF!)),CONCATENATE(#REF!,"",#REF!))</f>
        <v>#REF!</v>
      </c>
    </row>
    <row r="14" spans="1:16" ht="28.55" customHeight="1" thickBot="1" x14ac:dyDescent="0.4">
      <c r="A14" s="31" t="s">
        <v>197</v>
      </c>
      <c r="F14" s="56" t="s">
        <v>200</v>
      </c>
      <c r="G14" s="56"/>
      <c r="H14" s="56"/>
      <c r="I14" s="57"/>
      <c r="J14" s="54" t="s">
        <v>201</v>
      </c>
      <c r="K14" s="54"/>
      <c r="L14" s="54"/>
      <c r="M14" s="55"/>
      <c r="O14" s="11" t="e">
        <f>IF(ISNUMBER(#REF!),VALUE(CONCATENATE(#REF!,"",#REF!)),CONCATENATE(#REF!,"",#REF!))</f>
        <v>#REF!</v>
      </c>
    </row>
    <row r="15" spans="1:16" ht="21.35" thickBot="1" x14ac:dyDescent="0.45">
      <c r="A15" s="31" t="s">
        <v>3</v>
      </c>
      <c r="B15" s="31">
        <v>1</v>
      </c>
      <c r="E15" s="32" t="s">
        <v>204</v>
      </c>
      <c r="F15" s="56" t="s">
        <v>195</v>
      </c>
      <c r="G15" s="56"/>
      <c r="H15" s="56"/>
      <c r="I15" s="57"/>
      <c r="J15" s="54" t="s">
        <v>196</v>
      </c>
      <c r="K15" s="54"/>
      <c r="L15" s="54"/>
      <c r="M15" s="55"/>
      <c r="N15" s="53" t="s">
        <v>6</v>
      </c>
      <c r="O15" s="54"/>
      <c r="P15" s="55"/>
    </row>
    <row r="16" spans="1:16" s="36" customFormat="1" ht="27.1" customHeight="1" thickBot="1" x14ac:dyDescent="0.3">
      <c r="A16" s="8" t="s">
        <v>0</v>
      </c>
      <c r="B16" s="33" t="s">
        <v>7</v>
      </c>
      <c r="C16" s="33" t="s">
        <v>8</v>
      </c>
      <c r="D16" s="33" t="s">
        <v>1</v>
      </c>
      <c r="E16" s="34" t="s">
        <v>2</v>
      </c>
      <c r="F16" s="13" t="s">
        <v>9</v>
      </c>
      <c r="G16" s="12" t="s">
        <v>4</v>
      </c>
      <c r="H16" s="13" t="s">
        <v>10</v>
      </c>
      <c r="I16" s="14" t="s">
        <v>11</v>
      </c>
      <c r="J16" s="13" t="s">
        <v>9</v>
      </c>
      <c r="K16" s="12" t="s">
        <v>4</v>
      </c>
      <c r="L16" s="13" t="s">
        <v>10</v>
      </c>
      <c r="M16" s="14" t="s">
        <v>11</v>
      </c>
      <c r="N16" s="16" t="s">
        <v>12</v>
      </c>
      <c r="O16" s="35" t="s">
        <v>12</v>
      </c>
      <c r="P16" s="14" t="s">
        <v>13</v>
      </c>
    </row>
    <row r="17" spans="1:16" s="24" customFormat="1" ht="15.7" customHeight="1" thickBot="1" x14ac:dyDescent="0.35">
      <c r="A17" s="48">
        <v>100</v>
      </c>
      <c r="B17" s="49" t="s">
        <v>50</v>
      </c>
      <c r="C17" s="49" t="s">
        <v>51</v>
      </c>
      <c r="D17" s="49" t="s">
        <v>52</v>
      </c>
      <c r="E17" s="49" t="s">
        <v>53</v>
      </c>
      <c r="F17" s="44">
        <v>245</v>
      </c>
      <c r="G17" s="20">
        <f t="shared" ref="G17:G22" si="0">F17/F$13</f>
        <v>0.7</v>
      </c>
      <c r="H17" s="22">
        <f t="shared" ref="H17:H22" si="1">(RANK(F17,F$17:F$23,0))</f>
        <v>1</v>
      </c>
      <c r="I17" s="21">
        <f t="shared" ref="I17:I22" si="2">IF(COUNTIF(H$17:H$23,H17)=1,F$25-H17,F$25-H17+0.5-COUNTIF(H$17:H$23,H17)*0.5)+1</f>
        <v>6</v>
      </c>
      <c r="J17" s="45">
        <v>215</v>
      </c>
      <c r="K17" s="20">
        <f t="shared" ref="K17:K22" si="3">J17/J$13</f>
        <v>0.59722222222222221</v>
      </c>
      <c r="L17" s="22">
        <f t="shared" ref="L17:L22" si="4">(RANK(J17,J$17:J$23,0))</f>
        <v>5</v>
      </c>
      <c r="M17" s="21">
        <f t="shared" ref="M17:M22" si="5">IF(COUNTIF(L$17:L$23,L17)=1,J$25-L17,J$25-L17+0.5-COUNTIF(L$17:L$23,L17)*0.5)+1</f>
        <v>2</v>
      </c>
      <c r="N17" s="46">
        <f t="shared" ref="N17:N23" si="6">IF($E$15="FINAL",IF(OR(I17="",M17=""),"",SUM(I17,M17)),SUM(I17,M17))</f>
        <v>8</v>
      </c>
      <c r="O17" s="38">
        <f t="shared" ref="O17:O23" si="7">N17</f>
        <v>8</v>
      </c>
      <c r="P17" s="21">
        <v>2</v>
      </c>
    </row>
    <row r="18" spans="1:16" s="24" customFormat="1" ht="15" thickBot="1" x14ac:dyDescent="0.35">
      <c r="A18" s="48">
        <v>101</v>
      </c>
      <c r="B18" s="49" t="s">
        <v>54</v>
      </c>
      <c r="C18" s="49" t="s">
        <v>55</v>
      </c>
      <c r="D18" s="49" t="s">
        <v>56</v>
      </c>
      <c r="E18" s="49" t="s">
        <v>57</v>
      </c>
      <c r="F18" s="47">
        <v>216.5</v>
      </c>
      <c r="G18" s="15">
        <f t="shared" si="0"/>
        <v>0.61857142857142855</v>
      </c>
      <c r="H18" s="23">
        <f t="shared" si="1"/>
        <v>5</v>
      </c>
      <c r="I18" s="17">
        <f t="shared" si="2"/>
        <v>2</v>
      </c>
      <c r="J18" s="41">
        <v>203.5</v>
      </c>
      <c r="K18" s="15">
        <f t="shared" si="3"/>
        <v>0.56527777777777777</v>
      </c>
      <c r="L18" s="23">
        <f t="shared" si="4"/>
        <v>6</v>
      </c>
      <c r="M18" s="17">
        <f t="shared" si="5"/>
        <v>1</v>
      </c>
      <c r="N18" s="37">
        <f t="shared" si="6"/>
        <v>3</v>
      </c>
      <c r="O18" s="38">
        <f t="shared" si="7"/>
        <v>3</v>
      </c>
      <c r="P18" s="17">
        <v>6</v>
      </c>
    </row>
    <row r="19" spans="1:16" s="24" customFormat="1" ht="15" thickBot="1" x14ac:dyDescent="0.35">
      <c r="A19" s="48">
        <v>102</v>
      </c>
      <c r="B19" s="49" t="s">
        <v>58</v>
      </c>
      <c r="C19" s="49" t="s">
        <v>59</v>
      </c>
      <c r="D19" s="49" t="s">
        <v>60</v>
      </c>
      <c r="E19" s="49" t="s">
        <v>53</v>
      </c>
      <c r="F19" s="47">
        <v>242</v>
      </c>
      <c r="G19" s="15">
        <f t="shared" si="0"/>
        <v>0.69142857142857139</v>
      </c>
      <c r="H19" s="23">
        <f t="shared" si="1"/>
        <v>2</v>
      </c>
      <c r="I19" s="17">
        <f t="shared" si="2"/>
        <v>5</v>
      </c>
      <c r="J19" s="41">
        <v>226</v>
      </c>
      <c r="K19" s="15">
        <f t="shared" si="3"/>
        <v>0.62777777777777777</v>
      </c>
      <c r="L19" s="23">
        <f t="shared" si="4"/>
        <v>3</v>
      </c>
      <c r="M19" s="17">
        <f t="shared" si="5"/>
        <v>4</v>
      </c>
      <c r="N19" s="37">
        <f t="shared" si="6"/>
        <v>9</v>
      </c>
      <c r="O19" s="38">
        <f t="shared" si="7"/>
        <v>9</v>
      </c>
      <c r="P19" s="17">
        <v>1</v>
      </c>
    </row>
    <row r="20" spans="1:16" s="24" customFormat="1" ht="15" thickBot="1" x14ac:dyDescent="0.35">
      <c r="A20" s="48">
        <v>103</v>
      </c>
      <c r="B20" s="49" t="s">
        <v>31</v>
      </c>
      <c r="C20" s="49" t="s">
        <v>61</v>
      </c>
      <c r="D20" s="49" t="s">
        <v>62</v>
      </c>
      <c r="E20" s="49" t="s">
        <v>63</v>
      </c>
      <c r="F20" s="47">
        <v>205.5</v>
      </c>
      <c r="G20" s="15">
        <f t="shared" si="0"/>
        <v>0.58714285714285719</v>
      </c>
      <c r="H20" s="23">
        <f t="shared" si="1"/>
        <v>6</v>
      </c>
      <c r="I20" s="17">
        <f t="shared" si="2"/>
        <v>1</v>
      </c>
      <c r="J20" s="41">
        <v>234</v>
      </c>
      <c r="K20" s="15">
        <f t="shared" si="3"/>
        <v>0.65</v>
      </c>
      <c r="L20" s="23">
        <f t="shared" si="4"/>
        <v>1</v>
      </c>
      <c r="M20" s="17">
        <f t="shared" si="5"/>
        <v>6</v>
      </c>
      <c r="N20" s="37">
        <f t="shared" si="6"/>
        <v>7</v>
      </c>
      <c r="O20" s="38">
        <f t="shared" si="7"/>
        <v>7</v>
      </c>
      <c r="P20" s="17">
        <v>5</v>
      </c>
    </row>
    <row r="21" spans="1:16" s="24" customFormat="1" ht="15" thickBot="1" x14ac:dyDescent="0.35">
      <c r="A21" s="48">
        <v>104</v>
      </c>
      <c r="B21" s="49" t="s">
        <v>64</v>
      </c>
      <c r="C21" s="49" t="s">
        <v>65</v>
      </c>
      <c r="D21" s="49" t="s">
        <v>66</v>
      </c>
      <c r="E21" s="49" t="s">
        <v>67</v>
      </c>
      <c r="F21" s="47">
        <v>226</v>
      </c>
      <c r="G21" s="15">
        <f t="shared" si="0"/>
        <v>0.64571428571428569</v>
      </c>
      <c r="H21" s="23">
        <f t="shared" si="1"/>
        <v>3</v>
      </c>
      <c r="I21" s="17">
        <f t="shared" si="2"/>
        <v>4</v>
      </c>
      <c r="J21" s="41">
        <v>222.5</v>
      </c>
      <c r="K21" s="15">
        <f t="shared" si="3"/>
        <v>0.61805555555555558</v>
      </c>
      <c r="L21" s="23">
        <f t="shared" si="4"/>
        <v>4</v>
      </c>
      <c r="M21" s="17">
        <f t="shared" si="5"/>
        <v>3</v>
      </c>
      <c r="N21" s="37">
        <f t="shared" si="6"/>
        <v>7</v>
      </c>
      <c r="O21" s="38">
        <f t="shared" si="7"/>
        <v>7</v>
      </c>
      <c r="P21" s="17">
        <v>4</v>
      </c>
    </row>
    <row r="22" spans="1:16" s="24" customFormat="1" ht="15" thickBot="1" x14ac:dyDescent="0.35">
      <c r="A22" s="48">
        <v>105</v>
      </c>
      <c r="B22" s="49" t="s">
        <v>68</v>
      </c>
      <c r="C22" s="49" t="s">
        <v>69</v>
      </c>
      <c r="D22" s="49" t="s">
        <v>70</v>
      </c>
      <c r="E22" s="49" t="s">
        <v>71</v>
      </c>
      <c r="F22" s="47">
        <v>218</v>
      </c>
      <c r="G22" s="15">
        <f t="shared" si="0"/>
        <v>0.62285714285714289</v>
      </c>
      <c r="H22" s="23">
        <f t="shared" si="1"/>
        <v>4</v>
      </c>
      <c r="I22" s="17">
        <f t="shared" si="2"/>
        <v>3</v>
      </c>
      <c r="J22" s="41">
        <v>233</v>
      </c>
      <c r="K22" s="15">
        <f t="shared" si="3"/>
        <v>0.64722222222222225</v>
      </c>
      <c r="L22" s="23">
        <f t="shared" si="4"/>
        <v>2</v>
      </c>
      <c r="M22" s="17">
        <f t="shared" si="5"/>
        <v>5</v>
      </c>
      <c r="N22" s="37">
        <f t="shared" si="6"/>
        <v>8</v>
      </c>
      <c r="O22" s="38">
        <f t="shared" si="7"/>
        <v>8</v>
      </c>
      <c r="P22" s="17">
        <v>3</v>
      </c>
    </row>
    <row r="23" spans="1:16" s="24" customFormat="1" ht="14.4" x14ac:dyDescent="0.3">
      <c r="A23" s="48">
        <v>202</v>
      </c>
      <c r="B23" s="49" t="s">
        <v>28</v>
      </c>
      <c r="C23" s="49" t="s">
        <v>72</v>
      </c>
      <c r="D23" s="52" t="s">
        <v>73</v>
      </c>
      <c r="E23" s="49" t="s">
        <v>74</v>
      </c>
      <c r="F23" s="47" t="s">
        <v>208</v>
      </c>
      <c r="G23" s="15"/>
      <c r="H23" s="23"/>
      <c r="I23" s="17"/>
      <c r="J23" s="41"/>
      <c r="K23" s="15"/>
      <c r="L23" s="23"/>
      <c r="M23" s="17"/>
      <c r="N23" s="37" t="str">
        <f t="shared" si="6"/>
        <v/>
      </c>
      <c r="O23" s="38" t="str">
        <f t="shared" si="7"/>
        <v/>
      </c>
      <c r="P23" s="17"/>
    </row>
    <row r="24" spans="1:16" hidden="1" x14ac:dyDescent="0.25">
      <c r="F24" s="27"/>
      <c r="G24" s="28"/>
      <c r="H24" s="10"/>
      <c r="I24" s="10"/>
      <c r="J24" s="27"/>
      <c r="K24" s="28"/>
      <c r="L24" s="10"/>
      <c r="M24" s="10"/>
    </row>
    <row r="25" spans="1:16" hidden="1" x14ac:dyDescent="0.25">
      <c r="A25" s="3">
        <v>3</v>
      </c>
      <c r="F25" s="29">
        <f>COUNTIF(F17:F23,"&gt;0")+COUNTIF(F17:F23,"=Elim")+COUNTIF(F17:F23,"=Ret")+COUNTIF(F17:F23,"=0")</f>
        <v>6</v>
      </c>
      <c r="G25" s="28"/>
      <c r="H25" s="18" t="s">
        <v>14</v>
      </c>
      <c r="I25" s="30">
        <f>SUM(I17:I23)</f>
        <v>21</v>
      </c>
      <c r="J25" s="29">
        <f>COUNTIF(J17:J23,"&gt;0")+COUNTIF(J17:J23,"=Elim")+COUNTIF(J17:J23,"=Ret")+COUNTIF(J17:J23,"=0")</f>
        <v>6</v>
      </c>
      <c r="K25" s="28"/>
      <c r="L25" s="18" t="s">
        <v>14</v>
      </c>
      <c r="M25" s="30">
        <f>SUM(M17:M23)</f>
        <v>21</v>
      </c>
    </row>
    <row r="26" spans="1:16" hidden="1" x14ac:dyDescent="0.25">
      <c r="F26" s="29"/>
      <c r="G26" s="28"/>
      <c r="H26" s="39" t="s">
        <v>15</v>
      </c>
      <c r="I26" s="30" t="e">
        <f>VLOOKUP(F25,#REF!,2, FALSE)</f>
        <v>#REF!</v>
      </c>
      <c r="J26" s="29"/>
      <c r="K26" s="28"/>
      <c r="L26" s="39" t="s">
        <v>15</v>
      </c>
      <c r="M26" s="30" t="e">
        <f>VLOOKUP(J25,#REF!,2, FALSE)</f>
        <v>#REF!</v>
      </c>
    </row>
    <row r="27" spans="1:16" hidden="1" x14ac:dyDescent="0.25">
      <c r="H27" s="30"/>
      <c r="I27" s="19" t="e">
        <f>IF(I25-I26=0,"","ERROR")</f>
        <v>#REF!</v>
      </c>
      <c r="L27" s="30"/>
      <c r="M27" s="19" t="e">
        <f>IF(M25-M26=0,"","ERROR")</f>
        <v>#REF!</v>
      </c>
    </row>
    <row r="28" spans="1:16" x14ac:dyDescent="0.25">
      <c r="I28" s="4"/>
      <c r="M28" s="4"/>
    </row>
  </sheetData>
  <mergeCells count="5">
    <mergeCell ref="F14:I14"/>
    <mergeCell ref="J14:M14"/>
    <mergeCell ref="F15:I15"/>
    <mergeCell ref="J15:M15"/>
    <mergeCell ref="N15:P15"/>
  </mergeCells>
  <conditionalFormatting sqref="P24:P1048576 P13:P15">
    <cfRule type="duplicateValues" dxfId="9" priority="2"/>
  </conditionalFormatting>
  <conditionalFormatting sqref="P1:P1048576">
    <cfRule type="duplicateValues" dxfId="8" priority="1"/>
  </conditionalFormatting>
  <printOptions horizontalCentered="1"/>
  <pageMargins left="0.61811023600000004" right="0.118110236220472" top="0.74803149606299202" bottom="0.74803149606299202" header="0.31496062992126" footer="0.31496062992126"/>
  <pageSetup paperSize="9" orientation="landscape" r:id="rId1"/>
  <headerFooter>
    <oddFooter>&amp;C&amp;"Arial,Bold"&amp;14Horsecomps.com.au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4" workbookViewId="0">
      <selection activeCell="E16" sqref="E16"/>
    </sheetView>
  </sheetViews>
  <sheetFormatPr defaultColWidth="9.109375" defaultRowHeight="12.7" x14ac:dyDescent="0.25"/>
  <cols>
    <col min="1" max="1" width="8.5546875" style="3" customWidth="1"/>
    <col min="2" max="2" width="10.109375" style="2" bestFit="1" customWidth="1"/>
    <col min="3" max="3" width="10.33203125" style="2" customWidth="1"/>
    <col min="4" max="4" width="20.33203125" style="2" bestFit="1" customWidth="1"/>
    <col min="5" max="5" width="12.5546875" style="2" bestFit="1" customWidth="1"/>
    <col min="6" max="6" width="6.5546875" style="5" bestFit="1" customWidth="1"/>
    <col min="7" max="7" width="8.33203125" style="7" bestFit="1" customWidth="1"/>
    <col min="8" max="8" width="5.88671875" style="3" customWidth="1"/>
    <col min="9" max="9" width="6.5546875" style="1" bestFit="1" customWidth="1"/>
    <col min="10" max="10" width="6.5546875" style="5" bestFit="1" customWidth="1"/>
    <col min="11" max="11" width="7" style="7" bestFit="1" customWidth="1"/>
    <col min="12" max="12" width="6.109375" style="3" customWidth="1"/>
    <col min="13" max="13" width="6.5546875" style="1" bestFit="1" customWidth="1"/>
    <col min="14" max="14" width="6.44140625" style="2" customWidth="1"/>
    <col min="15" max="15" width="10.88671875" style="2" hidden="1" customWidth="1"/>
    <col min="16" max="16" width="8.5546875" style="9" bestFit="1" customWidth="1"/>
    <col min="17" max="16384" width="9.109375" style="2"/>
  </cols>
  <sheetData>
    <row r="1" spans="1:16" hidden="1" x14ac:dyDescent="0.25">
      <c r="A1" s="6" t="s">
        <v>44</v>
      </c>
    </row>
    <row r="2" spans="1:16" hidden="1" x14ac:dyDescent="0.25">
      <c r="A2" s="43" t="s">
        <v>45</v>
      </c>
    </row>
    <row r="3" spans="1:16" hidden="1" x14ac:dyDescent="0.25">
      <c r="A3" s="25" t="s">
        <v>35</v>
      </c>
    </row>
    <row r="4" spans="1:16" hidden="1" x14ac:dyDescent="0.25">
      <c r="A4" s="42" t="s">
        <v>36</v>
      </c>
    </row>
    <row r="5" spans="1:16" hidden="1" x14ac:dyDescent="0.25">
      <c r="A5" s="26" t="s">
        <v>43</v>
      </c>
    </row>
    <row r="6" spans="1:16" hidden="1" x14ac:dyDescent="0.25">
      <c r="A6" s="26" t="s">
        <v>37</v>
      </c>
    </row>
    <row r="7" spans="1:16" hidden="1" x14ac:dyDescent="0.25">
      <c r="A7" s="26" t="s">
        <v>38</v>
      </c>
    </row>
    <row r="8" spans="1:16" hidden="1" x14ac:dyDescent="0.25">
      <c r="A8" s="26" t="s">
        <v>39</v>
      </c>
    </row>
    <row r="9" spans="1:16" hidden="1" x14ac:dyDescent="0.25">
      <c r="A9" s="10" t="s">
        <v>40</v>
      </c>
    </row>
    <row r="10" spans="1:16" hidden="1" x14ac:dyDescent="0.25">
      <c r="A10" s="10" t="s">
        <v>41</v>
      </c>
    </row>
    <row r="11" spans="1:16" hidden="1" x14ac:dyDescent="0.25">
      <c r="A11" s="10" t="s">
        <v>42</v>
      </c>
    </row>
    <row r="12" spans="1:16" hidden="1" x14ac:dyDescent="0.25">
      <c r="A12" s="10"/>
    </row>
    <row r="13" spans="1:16" ht="28.55" hidden="1" customHeight="1" thickBot="1" x14ac:dyDescent="0.3">
      <c r="A13" s="2"/>
      <c r="F13" s="40">
        <v>310</v>
      </c>
      <c r="I13" s="10"/>
      <c r="J13" s="40">
        <v>330</v>
      </c>
      <c r="M13" s="10"/>
      <c r="O13" s="11" t="e">
        <f>IF(ISNUMBER(#REF!),VALUE(CONCATENATE(#REF!,"",#REF!)),CONCATENATE(#REF!,"",#REF!))</f>
        <v>#REF!</v>
      </c>
    </row>
    <row r="14" spans="1:16" ht="28.55" customHeight="1" thickBot="1" x14ac:dyDescent="0.4">
      <c r="A14" s="31" t="s">
        <v>197</v>
      </c>
      <c r="F14" s="56" t="s">
        <v>203</v>
      </c>
      <c r="G14" s="56"/>
      <c r="H14" s="56"/>
      <c r="I14" s="57"/>
      <c r="J14" s="54" t="s">
        <v>202</v>
      </c>
      <c r="K14" s="54"/>
      <c r="L14" s="54"/>
      <c r="M14" s="55"/>
      <c r="O14" s="11" t="e">
        <f>IF(ISNUMBER(#REF!),VALUE(CONCATENATE(#REF!,"",#REF!)),CONCATENATE(#REF!,"",#REF!))</f>
        <v>#REF!</v>
      </c>
    </row>
    <row r="15" spans="1:16" ht="21.35" thickBot="1" x14ac:dyDescent="0.45">
      <c r="A15" s="31" t="s">
        <v>3</v>
      </c>
      <c r="B15" s="31">
        <v>2</v>
      </c>
      <c r="E15" s="32" t="s">
        <v>204</v>
      </c>
      <c r="F15" s="56" t="s">
        <v>193</v>
      </c>
      <c r="G15" s="56"/>
      <c r="H15" s="56"/>
      <c r="I15" s="57"/>
      <c r="J15" s="54" t="s">
        <v>194</v>
      </c>
      <c r="K15" s="54"/>
      <c r="L15" s="54"/>
      <c r="M15" s="55"/>
      <c r="N15" s="53" t="s">
        <v>6</v>
      </c>
      <c r="O15" s="54"/>
      <c r="P15" s="55"/>
    </row>
    <row r="16" spans="1:16" s="36" customFormat="1" ht="27.1" customHeight="1" thickBot="1" x14ac:dyDescent="0.3">
      <c r="A16" s="8" t="s">
        <v>0</v>
      </c>
      <c r="B16" s="33" t="s">
        <v>7</v>
      </c>
      <c r="C16" s="33" t="s">
        <v>8</v>
      </c>
      <c r="D16" s="33" t="s">
        <v>1</v>
      </c>
      <c r="E16" s="34" t="s">
        <v>2</v>
      </c>
      <c r="F16" s="13" t="s">
        <v>9</v>
      </c>
      <c r="G16" s="12" t="s">
        <v>4</v>
      </c>
      <c r="H16" s="13" t="s">
        <v>10</v>
      </c>
      <c r="I16" s="14" t="s">
        <v>11</v>
      </c>
      <c r="J16" s="13" t="s">
        <v>9</v>
      </c>
      <c r="K16" s="12" t="s">
        <v>4</v>
      </c>
      <c r="L16" s="13" t="s">
        <v>10</v>
      </c>
      <c r="M16" s="14" t="s">
        <v>11</v>
      </c>
      <c r="N16" s="16" t="s">
        <v>12</v>
      </c>
      <c r="O16" s="35" t="s">
        <v>12</v>
      </c>
      <c r="P16" s="14" t="s">
        <v>13</v>
      </c>
    </row>
    <row r="17" spans="1:16" s="24" customFormat="1" ht="15.7" customHeight="1" thickBot="1" x14ac:dyDescent="0.35">
      <c r="A17" s="48">
        <v>200</v>
      </c>
      <c r="B17" s="49" t="s">
        <v>75</v>
      </c>
      <c r="C17" s="49" t="s">
        <v>76</v>
      </c>
      <c r="D17" s="52" t="s">
        <v>199</v>
      </c>
      <c r="E17" s="49" t="s">
        <v>53</v>
      </c>
      <c r="F17" s="44">
        <v>0</v>
      </c>
      <c r="G17" s="20">
        <v>0</v>
      </c>
      <c r="H17" s="22">
        <v>0</v>
      </c>
      <c r="I17" s="21">
        <v>0</v>
      </c>
      <c r="J17" s="45">
        <v>0</v>
      </c>
      <c r="K17" s="20">
        <v>0</v>
      </c>
      <c r="L17" s="22">
        <v>0</v>
      </c>
      <c r="M17" s="21">
        <v>0</v>
      </c>
      <c r="N17" s="46">
        <v>0</v>
      </c>
      <c r="O17" s="38">
        <f t="shared" ref="O17:O23" si="0">N17</f>
        <v>0</v>
      </c>
      <c r="P17" s="21">
        <v>0</v>
      </c>
    </row>
    <row r="18" spans="1:16" s="24" customFormat="1" ht="15" thickBot="1" x14ac:dyDescent="0.35">
      <c r="A18" s="48">
        <v>201</v>
      </c>
      <c r="B18" s="51" t="s">
        <v>77</v>
      </c>
      <c r="C18" s="51" t="s">
        <v>78</v>
      </c>
      <c r="D18" s="51" t="s">
        <v>79</v>
      </c>
      <c r="E18" s="51" t="s">
        <v>57</v>
      </c>
      <c r="F18" s="47">
        <v>175</v>
      </c>
      <c r="G18" s="15">
        <f t="shared" ref="G18:G23" si="1">F18/F$13</f>
        <v>0.56451612903225812</v>
      </c>
      <c r="H18" s="23">
        <f t="shared" ref="H18:H23" si="2">(RANK(F18,F$17:F$23,0))</f>
        <v>5</v>
      </c>
      <c r="I18" s="17">
        <f t="shared" ref="I18:I23" si="3">IF(COUNTIF(H$17:H$23,H18)=1,F$25-H18,F$25-H18+0.5-COUNTIF(H$17:H$23,H18)*0.5)+1</f>
        <v>3</v>
      </c>
      <c r="J18" s="41">
        <v>201.5</v>
      </c>
      <c r="K18" s="15">
        <f t="shared" ref="K18:K23" si="4">J18/J$13</f>
        <v>0.6106060606060606</v>
      </c>
      <c r="L18" s="23">
        <f t="shared" ref="L18:L23" si="5">(RANK(J18,J$17:J$23,0))</f>
        <v>5</v>
      </c>
      <c r="M18" s="17">
        <f t="shared" ref="M18:M23" si="6">IF(COUNTIF(L$17:L$23,L18)=1,J$25-L18,J$25-L18+0.5-COUNTIF(L$17:L$23,L18)*0.5)+1</f>
        <v>3</v>
      </c>
      <c r="N18" s="37">
        <f t="shared" ref="N18:N23" si="7">IF($E$15="FINAL",IF(OR(I18="",M18=""),"",SUM(I18,M18)),SUM(I18,M18))</f>
        <v>6</v>
      </c>
      <c r="O18" s="38">
        <f t="shared" si="0"/>
        <v>6</v>
      </c>
      <c r="P18" s="17">
        <v>5</v>
      </c>
    </row>
    <row r="19" spans="1:16" s="24" customFormat="1" ht="15" thickBot="1" x14ac:dyDescent="0.35">
      <c r="A19" s="48">
        <v>202</v>
      </c>
      <c r="B19" s="49" t="s">
        <v>28</v>
      </c>
      <c r="C19" s="49" t="s">
        <v>72</v>
      </c>
      <c r="D19" s="49" t="s">
        <v>73</v>
      </c>
      <c r="E19" s="49" t="s">
        <v>74</v>
      </c>
      <c r="F19" s="47">
        <v>218.5</v>
      </c>
      <c r="G19" s="15">
        <f t="shared" si="1"/>
        <v>0.70483870967741935</v>
      </c>
      <c r="H19" s="23">
        <f t="shared" si="2"/>
        <v>2</v>
      </c>
      <c r="I19" s="17">
        <f t="shared" si="3"/>
        <v>6</v>
      </c>
      <c r="J19" s="41">
        <v>232.5</v>
      </c>
      <c r="K19" s="15">
        <f t="shared" si="4"/>
        <v>0.70454545454545459</v>
      </c>
      <c r="L19" s="23">
        <f t="shared" si="5"/>
        <v>1</v>
      </c>
      <c r="M19" s="17">
        <f t="shared" si="6"/>
        <v>7</v>
      </c>
      <c r="N19" s="37">
        <f t="shared" si="7"/>
        <v>13</v>
      </c>
      <c r="O19" s="38">
        <f t="shared" si="0"/>
        <v>13</v>
      </c>
      <c r="P19" s="17">
        <v>2</v>
      </c>
    </row>
    <row r="20" spans="1:16" s="24" customFormat="1" ht="15" thickBot="1" x14ac:dyDescent="0.35">
      <c r="A20" s="48">
        <v>310</v>
      </c>
      <c r="B20" s="49" t="s">
        <v>17</v>
      </c>
      <c r="C20" s="49" t="s">
        <v>80</v>
      </c>
      <c r="D20" s="49" t="s">
        <v>81</v>
      </c>
      <c r="E20" s="49" t="s">
        <v>53</v>
      </c>
      <c r="F20" s="47">
        <v>168.5</v>
      </c>
      <c r="G20" s="15">
        <f t="shared" si="1"/>
        <v>0.54354838709677422</v>
      </c>
      <c r="H20" s="23">
        <f t="shared" si="2"/>
        <v>6</v>
      </c>
      <c r="I20" s="17">
        <f t="shared" si="3"/>
        <v>2</v>
      </c>
      <c r="J20" s="41">
        <v>198</v>
      </c>
      <c r="K20" s="15">
        <f t="shared" si="4"/>
        <v>0.6</v>
      </c>
      <c r="L20" s="23">
        <f t="shared" si="5"/>
        <v>6</v>
      </c>
      <c r="M20" s="17">
        <f t="shared" si="6"/>
        <v>2</v>
      </c>
      <c r="N20" s="37">
        <f t="shared" si="7"/>
        <v>4</v>
      </c>
      <c r="O20" s="38">
        <f t="shared" si="0"/>
        <v>4</v>
      </c>
      <c r="P20" s="17">
        <v>6</v>
      </c>
    </row>
    <row r="21" spans="1:16" s="24" customFormat="1" ht="15" thickBot="1" x14ac:dyDescent="0.35">
      <c r="A21" s="48">
        <v>204</v>
      </c>
      <c r="B21" s="49" t="s">
        <v>82</v>
      </c>
      <c r="C21" s="49" t="s">
        <v>83</v>
      </c>
      <c r="D21" s="49" t="s">
        <v>84</v>
      </c>
      <c r="E21" s="49" t="s">
        <v>67</v>
      </c>
      <c r="F21" s="47">
        <v>189</v>
      </c>
      <c r="G21" s="15">
        <f t="shared" si="1"/>
        <v>0.60967741935483866</v>
      </c>
      <c r="H21" s="23">
        <f t="shared" si="2"/>
        <v>4</v>
      </c>
      <c r="I21" s="17">
        <f t="shared" si="3"/>
        <v>4</v>
      </c>
      <c r="J21" s="41">
        <v>207</v>
      </c>
      <c r="K21" s="15">
        <f t="shared" si="4"/>
        <v>0.62727272727272732</v>
      </c>
      <c r="L21" s="23">
        <f t="shared" si="5"/>
        <v>4</v>
      </c>
      <c r="M21" s="17">
        <f t="shared" si="6"/>
        <v>4</v>
      </c>
      <c r="N21" s="37">
        <f t="shared" si="7"/>
        <v>8</v>
      </c>
      <c r="O21" s="38">
        <f t="shared" si="0"/>
        <v>8</v>
      </c>
      <c r="P21" s="17">
        <v>4</v>
      </c>
    </row>
    <row r="22" spans="1:16" s="24" customFormat="1" ht="15" thickBot="1" x14ac:dyDescent="0.35">
      <c r="A22" s="48">
        <v>205</v>
      </c>
      <c r="B22" s="49" t="s">
        <v>85</v>
      </c>
      <c r="C22" s="49" t="s">
        <v>86</v>
      </c>
      <c r="D22" s="49" t="s">
        <v>87</v>
      </c>
      <c r="E22" s="49" t="s">
        <v>88</v>
      </c>
      <c r="F22" s="47">
        <v>234</v>
      </c>
      <c r="G22" s="15">
        <f t="shared" si="1"/>
        <v>0.75483870967741939</v>
      </c>
      <c r="H22" s="23">
        <f t="shared" si="2"/>
        <v>1</v>
      </c>
      <c r="I22" s="17">
        <f t="shared" si="3"/>
        <v>7</v>
      </c>
      <c r="J22" s="41">
        <v>228.5</v>
      </c>
      <c r="K22" s="15">
        <f t="shared" si="4"/>
        <v>0.69242424242424239</v>
      </c>
      <c r="L22" s="23">
        <f t="shared" si="5"/>
        <v>2</v>
      </c>
      <c r="M22" s="17">
        <f t="shared" si="6"/>
        <v>6</v>
      </c>
      <c r="N22" s="37">
        <f t="shared" si="7"/>
        <v>13</v>
      </c>
      <c r="O22" s="38">
        <f t="shared" si="0"/>
        <v>13</v>
      </c>
      <c r="P22" s="17">
        <v>1</v>
      </c>
    </row>
    <row r="23" spans="1:16" s="24" customFormat="1" ht="14.4" x14ac:dyDescent="0.3">
      <c r="A23" s="48">
        <v>206</v>
      </c>
      <c r="B23" s="51" t="s">
        <v>47</v>
      </c>
      <c r="C23" s="51" t="s">
        <v>20</v>
      </c>
      <c r="D23" s="51" t="s">
        <v>89</v>
      </c>
      <c r="E23" s="51" t="s">
        <v>49</v>
      </c>
      <c r="F23" s="47">
        <v>212.5</v>
      </c>
      <c r="G23" s="15">
        <f t="shared" si="1"/>
        <v>0.68548387096774188</v>
      </c>
      <c r="H23" s="23">
        <f t="shared" si="2"/>
        <v>3</v>
      </c>
      <c r="I23" s="17">
        <f t="shared" si="3"/>
        <v>5</v>
      </c>
      <c r="J23" s="41">
        <v>208</v>
      </c>
      <c r="K23" s="15">
        <f t="shared" si="4"/>
        <v>0.63030303030303025</v>
      </c>
      <c r="L23" s="23">
        <f t="shared" si="5"/>
        <v>3</v>
      </c>
      <c r="M23" s="17">
        <f t="shared" si="6"/>
        <v>5</v>
      </c>
      <c r="N23" s="37">
        <f t="shared" si="7"/>
        <v>10</v>
      </c>
      <c r="O23" s="38">
        <f t="shared" si="0"/>
        <v>10</v>
      </c>
      <c r="P23" s="17">
        <v>3</v>
      </c>
    </row>
    <row r="24" spans="1:16" x14ac:dyDescent="0.25">
      <c r="F24" s="27"/>
      <c r="G24" s="28"/>
      <c r="H24" s="10"/>
      <c r="I24" s="10"/>
      <c r="J24" s="27"/>
      <c r="K24" s="28"/>
      <c r="L24" s="10"/>
      <c r="M24" s="10"/>
    </row>
    <row r="25" spans="1:16" hidden="1" x14ac:dyDescent="0.25">
      <c r="A25" s="3">
        <v>3</v>
      </c>
      <c r="F25" s="29">
        <f>COUNTIF(F17:F23,"&gt;0")+COUNTIF(F17:F23,"=Elim")+COUNTIF(F17:F23,"=Ret")+COUNTIF(F17:F23,"=0")</f>
        <v>7</v>
      </c>
      <c r="G25" s="28"/>
      <c r="H25" s="18" t="s">
        <v>14</v>
      </c>
      <c r="I25" s="30">
        <f>SUM(I17:I23)</f>
        <v>27</v>
      </c>
      <c r="J25" s="29">
        <f>COUNTIF(J17:J23,"&gt;0")+COUNTIF(J17:J23,"=Elim")+COUNTIF(J17:J23,"=Ret")+COUNTIF(J17:J23,"=0")</f>
        <v>7</v>
      </c>
      <c r="K25" s="28"/>
      <c r="L25" s="18" t="s">
        <v>14</v>
      </c>
      <c r="M25" s="30">
        <f>SUM(M17:M23)</f>
        <v>27</v>
      </c>
    </row>
    <row r="26" spans="1:16" hidden="1" x14ac:dyDescent="0.25">
      <c r="F26" s="29"/>
      <c r="G26" s="28"/>
      <c r="H26" s="39" t="s">
        <v>15</v>
      </c>
      <c r="I26" s="30" t="e">
        <f>VLOOKUP(F25,#REF!,2, FALSE)</f>
        <v>#REF!</v>
      </c>
      <c r="J26" s="29"/>
      <c r="K26" s="28"/>
      <c r="L26" s="39" t="s">
        <v>15</v>
      </c>
      <c r="M26" s="30" t="e">
        <f>VLOOKUP(J25,#REF!,2, FALSE)</f>
        <v>#REF!</v>
      </c>
    </row>
    <row r="27" spans="1:16" hidden="1" x14ac:dyDescent="0.25">
      <c r="H27" s="30"/>
      <c r="I27" s="19" t="e">
        <f>IF(I25-I26=0,"","ERROR")</f>
        <v>#REF!</v>
      </c>
      <c r="L27" s="30"/>
      <c r="M27" s="19" t="e">
        <f>IF(M25-M26=0,"","ERROR")</f>
        <v>#REF!</v>
      </c>
    </row>
    <row r="28" spans="1:16" hidden="1" x14ac:dyDescent="0.25">
      <c r="I28" s="4"/>
      <c r="M28" s="4"/>
    </row>
  </sheetData>
  <mergeCells count="5">
    <mergeCell ref="F14:I14"/>
    <mergeCell ref="J14:M14"/>
    <mergeCell ref="F15:I15"/>
    <mergeCell ref="J15:M15"/>
    <mergeCell ref="N15:P15"/>
  </mergeCells>
  <conditionalFormatting sqref="P24:P1048576 P13:P15">
    <cfRule type="duplicateValues" dxfId="7" priority="2"/>
  </conditionalFormatting>
  <conditionalFormatting sqref="P1:P1048576">
    <cfRule type="duplicateValues" dxfId="6" priority="1"/>
  </conditionalFormatting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&amp;C&amp;"Arial,Bold"&amp;14Horsecomps.com.au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4" zoomScaleNormal="100" workbookViewId="0">
      <selection activeCell="E16" sqref="E16"/>
    </sheetView>
  </sheetViews>
  <sheetFormatPr defaultColWidth="9.109375" defaultRowHeight="12.7" x14ac:dyDescent="0.25"/>
  <cols>
    <col min="1" max="1" width="8.5546875" style="3" customWidth="1"/>
    <col min="2" max="2" width="10.109375" style="2" bestFit="1" customWidth="1"/>
    <col min="3" max="3" width="12.33203125" style="2" bestFit="1" customWidth="1"/>
    <col min="4" max="4" width="21.88671875" style="2" bestFit="1" customWidth="1"/>
    <col min="5" max="5" width="14.109375" style="2" bestFit="1" customWidth="1"/>
    <col min="6" max="6" width="6.5546875" style="5" bestFit="1" customWidth="1"/>
    <col min="7" max="7" width="8.33203125" style="7" bestFit="1" customWidth="1"/>
    <col min="8" max="8" width="5.88671875" style="3" customWidth="1"/>
    <col min="9" max="9" width="6.5546875" style="1" bestFit="1" customWidth="1"/>
    <col min="10" max="10" width="6.5546875" style="5" bestFit="1" customWidth="1"/>
    <col min="11" max="11" width="7" style="7" bestFit="1" customWidth="1"/>
    <col min="12" max="12" width="6.109375" style="3" customWidth="1"/>
    <col min="13" max="13" width="6.5546875" style="1" bestFit="1" customWidth="1"/>
    <col min="14" max="14" width="6.44140625" style="2" customWidth="1"/>
    <col min="15" max="15" width="10.88671875" style="2" hidden="1" customWidth="1"/>
    <col min="16" max="16" width="8.5546875" style="9" bestFit="1" customWidth="1"/>
    <col min="17" max="16384" width="9.109375" style="2"/>
  </cols>
  <sheetData>
    <row r="1" spans="1:16" hidden="1" x14ac:dyDescent="0.25">
      <c r="A1" s="6" t="s">
        <v>44</v>
      </c>
    </row>
    <row r="2" spans="1:16" hidden="1" x14ac:dyDescent="0.25">
      <c r="A2" s="43" t="s">
        <v>45</v>
      </c>
    </row>
    <row r="3" spans="1:16" hidden="1" x14ac:dyDescent="0.25">
      <c r="A3" s="25" t="s">
        <v>35</v>
      </c>
    </row>
    <row r="4" spans="1:16" hidden="1" x14ac:dyDescent="0.25">
      <c r="A4" s="42" t="s">
        <v>36</v>
      </c>
    </row>
    <row r="5" spans="1:16" hidden="1" x14ac:dyDescent="0.25">
      <c r="A5" s="26" t="s">
        <v>43</v>
      </c>
    </row>
    <row r="6" spans="1:16" hidden="1" x14ac:dyDescent="0.25">
      <c r="A6" s="26" t="s">
        <v>37</v>
      </c>
    </row>
    <row r="7" spans="1:16" hidden="1" x14ac:dyDescent="0.25">
      <c r="A7" s="26" t="s">
        <v>38</v>
      </c>
    </row>
    <row r="8" spans="1:16" hidden="1" x14ac:dyDescent="0.25">
      <c r="A8" s="26" t="s">
        <v>39</v>
      </c>
    </row>
    <row r="9" spans="1:16" hidden="1" x14ac:dyDescent="0.25">
      <c r="A9" s="10" t="s">
        <v>40</v>
      </c>
    </row>
    <row r="10" spans="1:16" hidden="1" x14ac:dyDescent="0.25">
      <c r="A10" s="10" t="s">
        <v>41</v>
      </c>
    </row>
    <row r="11" spans="1:16" hidden="1" x14ac:dyDescent="0.25">
      <c r="A11" s="10" t="s">
        <v>42</v>
      </c>
    </row>
    <row r="12" spans="1:16" hidden="1" x14ac:dyDescent="0.25">
      <c r="A12" s="10"/>
    </row>
    <row r="13" spans="1:16" ht="28.55" hidden="1" customHeight="1" thickBot="1" x14ac:dyDescent="0.3">
      <c r="A13" s="2"/>
      <c r="F13" s="40">
        <v>310</v>
      </c>
      <c r="I13" s="10"/>
      <c r="J13" s="40">
        <v>290</v>
      </c>
      <c r="M13" s="10"/>
      <c r="O13" s="11" t="e">
        <f>IF(ISNUMBER(#REF!),VALUE(CONCATENATE(#REF!,"",#REF!)),CONCATENATE(#REF!,"",#REF!))</f>
        <v>#REF!</v>
      </c>
    </row>
    <row r="14" spans="1:16" ht="28.55" customHeight="1" thickBot="1" x14ac:dyDescent="0.4">
      <c r="A14" s="31" t="s">
        <v>197</v>
      </c>
      <c r="F14" s="56" t="s">
        <v>203</v>
      </c>
      <c r="G14" s="56"/>
      <c r="H14" s="56"/>
      <c r="I14" s="57"/>
      <c r="J14" s="54" t="s">
        <v>201</v>
      </c>
      <c r="K14" s="54"/>
      <c r="L14" s="54"/>
      <c r="M14" s="55"/>
      <c r="O14" s="11" t="e">
        <f>IF(ISNUMBER(#REF!),VALUE(CONCATENATE(#REF!,"",#REF!)),CONCATENATE(#REF!,"",#REF!))</f>
        <v>#REF!</v>
      </c>
    </row>
    <row r="15" spans="1:16" ht="21.35" thickBot="1" x14ac:dyDescent="0.45">
      <c r="A15" s="31" t="s">
        <v>3</v>
      </c>
      <c r="B15" s="31">
        <v>3</v>
      </c>
      <c r="E15" s="32" t="s">
        <v>204</v>
      </c>
      <c r="F15" s="56" t="s">
        <v>191</v>
      </c>
      <c r="G15" s="56"/>
      <c r="H15" s="56"/>
      <c r="I15" s="57"/>
      <c r="J15" s="54" t="s">
        <v>192</v>
      </c>
      <c r="K15" s="54"/>
      <c r="L15" s="54"/>
      <c r="M15" s="55"/>
      <c r="N15" s="53" t="s">
        <v>6</v>
      </c>
      <c r="O15" s="54"/>
      <c r="P15" s="55"/>
    </row>
    <row r="16" spans="1:16" s="36" customFormat="1" ht="27.1" customHeight="1" thickBot="1" x14ac:dyDescent="0.3">
      <c r="A16" s="8" t="s">
        <v>0</v>
      </c>
      <c r="B16" s="33" t="s">
        <v>7</v>
      </c>
      <c r="C16" s="33" t="s">
        <v>8</v>
      </c>
      <c r="D16" s="33" t="s">
        <v>1</v>
      </c>
      <c r="E16" s="34" t="s">
        <v>2</v>
      </c>
      <c r="F16" s="13" t="s">
        <v>9</v>
      </c>
      <c r="G16" s="12" t="s">
        <v>4</v>
      </c>
      <c r="H16" s="13" t="s">
        <v>10</v>
      </c>
      <c r="I16" s="14" t="s">
        <v>11</v>
      </c>
      <c r="J16" s="13" t="s">
        <v>9</v>
      </c>
      <c r="K16" s="12" t="s">
        <v>4</v>
      </c>
      <c r="L16" s="13" t="s">
        <v>10</v>
      </c>
      <c r="M16" s="14" t="s">
        <v>11</v>
      </c>
      <c r="N16" s="16" t="s">
        <v>12</v>
      </c>
      <c r="O16" s="35" t="s">
        <v>12</v>
      </c>
      <c r="P16" s="14" t="s">
        <v>13</v>
      </c>
    </row>
    <row r="17" spans="1:16" s="24" customFormat="1" ht="15.7" customHeight="1" thickBot="1" x14ac:dyDescent="0.35">
      <c r="A17" s="48">
        <v>300</v>
      </c>
      <c r="B17" s="49" t="s">
        <v>90</v>
      </c>
      <c r="C17" s="49" t="s">
        <v>91</v>
      </c>
      <c r="D17" s="49" t="s">
        <v>92</v>
      </c>
      <c r="E17" s="49" t="s">
        <v>53</v>
      </c>
      <c r="F17" s="44">
        <v>190</v>
      </c>
      <c r="G17" s="20">
        <f t="shared" ref="G17:G25" si="0">F17/F$13</f>
        <v>0.61290322580645162</v>
      </c>
      <c r="H17" s="22">
        <f t="shared" ref="H17:H34" si="1">(RANK(F17,F$17:F$34,0))</f>
        <v>14</v>
      </c>
      <c r="I17" s="21">
        <f t="shared" ref="I17:I34" si="2">IF(COUNTIF(H$17:H$34,H17)=1,F$36-H17,F$36-H17+0.5-COUNTIF(H$17:H$34,H17)*0.5)+1</f>
        <v>4.5</v>
      </c>
      <c r="J17" s="45">
        <v>179.5</v>
      </c>
      <c r="K17" s="20">
        <f t="shared" ref="K17:K25" si="3">J17/J$13</f>
        <v>0.61896551724137927</v>
      </c>
      <c r="L17" s="22">
        <f t="shared" ref="L17:L34" si="4">(RANK(J17,J$17:J$34,0))</f>
        <v>13</v>
      </c>
      <c r="M17" s="21">
        <f t="shared" ref="M17:M34" si="5">IF(COUNTIF(L$17:L$34,L17)=1,J$36-L17,J$36-L17+0.5-COUNTIF(L$17:L$34,L17)*0.5)+1</f>
        <v>6</v>
      </c>
      <c r="N17" s="46">
        <f t="shared" ref="N17:N24" si="6">IF($E$15="FINAL",IF(OR(I17="",M17=""),"",SUM(I17,M17)),SUM(I17,M17))</f>
        <v>10.5</v>
      </c>
      <c r="O17" s="38">
        <f t="shared" ref="O17:O25" si="7">N17</f>
        <v>10.5</v>
      </c>
      <c r="P17" s="21">
        <f t="shared" ref="P17:P34" si="8">RANK(O17,$O$17:$O$34,0)</f>
        <v>16</v>
      </c>
    </row>
    <row r="18" spans="1:16" s="24" customFormat="1" ht="15" thickBot="1" x14ac:dyDescent="0.35">
      <c r="A18" s="48">
        <v>301</v>
      </c>
      <c r="B18" s="49" t="s">
        <v>90</v>
      </c>
      <c r="C18" s="49" t="s">
        <v>93</v>
      </c>
      <c r="D18" s="49" t="s">
        <v>94</v>
      </c>
      <c r="E18" s="49" t="s">
        <v>95</v>
      </c>
      <c r="F18" s="47">
        <v>209.5</v>
      </c>
      <c r="G18" s="15">
        <f t="shared" si="0"/>
        <v>0.6758064516129032</v>
      </c>
      <c r="H18" s="23">
        <f t="shared" si="1"/>
        <v>9</v>
      </c>
      <c r="I18" s="17">
        <f t="shared" si="2"/>
        <v>10</v>
      </c>
      <c r="J18" s="41">
        <v>178</v>
      </c>
      <c r="K18" s="15">
        <f t="shared" si="3"/>
        <v>0.61379310344827587</v>
      </c>
      <c r="L18" s="23">
        <f t="shared" si="4"/>
        <v>14</v>
      </c>
      <c r="M18" s="17">
        <f t="shared" si="5"/>
        <v>5</v>
      </c>
      <c r="N18" s="37">
        <f t="shared" si="6"/>
        <v>15</v>
      </c>
      <c r="O18" s="38">
        <f t="shared" si="7"/>
        <v>15</v>
      </c>
      <c r="P18" s="17">
        <f t="shared" si="8"/>
        <v>12</v>
      </c>
    </row>
    <row r="19" spans="1:16" s="24" customFormat="1" ht="15" thickBot="1" x14ac:dyDescent="0.35">
      <c r="A19" s="48">
        <v>302</v>
      </c>
      <c r="B19" s="49" t="s">
        <v>18</v>
      </c>
      <c r="C19" s="49" t="s">
        <v>96</v>
      </c>
      <c r="D19" s="49" t="s">
        <v>97</v>
      </c>
      <c r="E19" s="49" t="s">
        <v>57</v>
      </c>
      <c r="F19" s="47">
        <v>210.5</v>
      </c>
      <c r="G19" s="15">
        <f t="shared" si="0"/>
        <v>0.67903225806451617</v>
      </c>
      <c r="H19" s="23">
        <f t="shared" si="1"/>
        <v>8</v>
      </c>
      <c r="I19" s="17">
        <f t="shared" si="2"/>
        <v>11</v>
      </c>
      <c r="J19" s="41">
        <v>183.5</v>
      </c>
      <c r="K19" s="15">
        <f t="shared" si="3"/>
        <v>0.63275862068965516</v>
      </c>
      <c r="L19" s="23">
        <f t="shared" si="4"/>
        <v>11</v>
      </c>
      <c r="M19" s="17">
        <f t="shared" si="5"/>
        <v>8</v>
      </c>
      <c r="N19" s="37">
        <f t="shared" si="6"/>
        <v>19</v>
      </c>
      <c r="O19" s="38">
        <f t="shared" si="7"/>
        <v>19</v>
      </c>
      <c r="P19" s="17">
        <f t="shared" si="8"/>
        <v>8</v>
      </c>
    </row>
    <row r="20" spans="1:16" s="24" customFormat="1" ht="15" thickBot="1" x14ac:dyDescent="0.35">
      <c r="A20" s="48">
        <v>303</v>
      </c>
      <c r="B20" s="49" t="s">
        <v>98</v>
      </c>
      <c r="C20" s="49" t="s">
        <v>29</v>
      </c>
      <c r="D20" s="49" t="s">
        <v>99</v>
      </c>
      <c r="E20" s="49" t="s">
        <v>71</v>
      </c>
      <c r="F20" s="47">
        <v>194</v>
      </c>
      <c r="G20" s="15">
        <f t="shared" si="0"/>
        <v>0.62580645161290327</v>
      </c>
      <c r="H20" s="23">
        <f t="shared" si="1"/>
        <v>13</v>
      </c>
      <c r="I20" s="17">
        <f t="shared" si="2"/>
        <v>6</v>
      </c>
      <c r="J20" s="41">
        <v>190</v>
      </c>
      <c r="K20" s="15">
        <f t="shared" si="3"/>
        <v>0.65517241379310343</v>
      </c>
      <c r="L20" s="23">
        <f t="shared" si="4"/>
        <v>7</v>
      </c>
      <c r="M20" s="17">
        <f t="shared" si="5"/>
        <v>12</v>
      </c>
      <c r="N20" s="37">
        <f t="shared" si="6"/>
        <v>18</v>
      </c>
      <c r="O20" s="38">
        <f t="shared" si="7"/>
        <v>18</v>
      </c>
      <c r="P20" s="17">
        <f t="shared" si="8"/>
        <v>10</v>
      </c>
    </row>
    <row r="21" spans="1:16" s="24" customFormat="1" ht="15" thickBot="1" x14ac:dyDescent="0.35">
      <c r="A21" s="48">
        <v>304</v>
      </c>
      <c r="B21" s="49" t="s">
        <v>27</v>
      </c>
      <c r="C21" s="49" t="s">
        <v>100</v>
      </c>
      <c r="D21" s="49" t="s">
        <v>101</v>
      </c>
      <c r="E21" s="49" t="s">
        <v>49</v>
      </c>
      <c r="F21" s="47">
        <v>228.5</v>
      </c>
      <c r="G21" s="15">
        <f t="shared" si="0"/>
        <v>0.73709677419354835</v>
      </c>
      <c r="H21" s="23">
        <f t="shared" si="1"/>
        <v>3</v>
      </c>
      <c r="I21" s="17">
        <f t="shared" si="2"/>
        <v>16</v>
      </c>
      <c r="J21" s="41">
        <v>189</v>
      </c>
      <c r="K21" s="15">
        <f t="shared" si="3"/>
        <v>0.65172413793103445</v>
      </c>
      <c r="L21" s="23">
        <f t="shared" si="4"/>
        <v>8</v>
      </c>
      <c r="M21" s="17">
        <f t="shared" si="5"/>
        <v>10.5</v>
      </c>
      <c r="N21" s="37">
        <f t="shared" si="6"/>
        <v>26.5</v>
      </c>
      <c r="O21" s="38">
        <f t="shared" si="7"/>
        <v>26.5</v>
      </c>
      <c r="P21" s="17">
        <f t="shared" si="8"/>
        <v>6</v>
      </c>
    </row>
    <row r="22" spans="1:16" s="24" customFormat="1" ht="15" thickBot="1" x14ac:dyDescent="0.35">
      <c r="A22" s="48">
        <v>305</v>
      </c>
      <c r="B22" s="52" t="s">
        <v>185</v>
      </c>
      <c r="C22" s="52" t="s">
        <v>198</v>
      </c>
      <c r="D22" s="52" t="s">
        <v>186</v>
      </c>
      <c r="E22" s="52" t="s">
        <v>67</v>
      </c>
      <c r="F22" s="47">
        <v>224.5</v>
      </c>
      <c r="G22" s="15">
        <f t="shared" si="0"/>
        <v>0.72419354838709682</v>
      </c>
      <c r="H22" s="23">
        <f t="shared" si="1"/>
        <v>5</v>
      </c>
      <c r="I22" s="17">
        <f t="shared" si="2"/>
        <v>14</v>
      </c>
      <c r="J22" s="41">
        <v>201.5</v>
      </c>
      <c r="K22" s="15">
        <f t="shared" si="3"/>
        <v>0.69482758620689655</v>
      </c>
      <c r="L22" s="23">
        <f t="shared" si="4"/>
        <v>2</v>
      </c>
      <c r="M22" s="17">
        <f t="shared" si="5"/>
        <v>17</v>
      </c>
      <c r="N22" s="37">
        <f t="shared" si="6"/>
        <v>31</v>
      </c>
      <c r="O22" s="38">
        <f t="shared" si="7"/>
        <v>31</v>
      </c>
      <c r="P22" s="17">
        <f t="shared" si="8"/>
        <v>2</v>
      </c>
    </row>
    <row r="23" spans="1:16" s="24" customFormat="1" ht="15" thickBot="1" x14ac:dyDescent="0.35">
      <c r="A23" s="48">
        <v>306</v>
      </c>
      <c r="B23" s="49" t="s">
        <v>23</v>
      </c>
      <c r="C23" s="49" t="s">
        <v>102</v>
      </c>
      <c r="D23" s="49" t="s">
        <v>103</v>
      </c>
      <c r="E23" s="49" t="s">
        <v>49</v>
      </c>
      <c r="F23" s="47">
        <v>214.5</v>
      </c>
      <c r="G23" s="15">
        <f t="shared" si="0"/>
        <v>0.6919354838709677</v>
      </c>
      <c r="H23" s="23">
        <f t="shared" si="1"/>
        <v>7</v>
      </c>
      <c r="I23" s="17">
        <f t="shared" si="2"/>
        <v>12</v>
      </c>
      <c r="J23" s="41">
        <v>176</v>
      </c>
      <c r="K23" s="15">
        <f t="shared" si="3"/>
        <v>0.60689655172413792</v>
      </c>
      <c r="L23" s="23">
        <f t="shared" si="4"/>
        <v>16</v>
      </c>
      <c r="M23" s="17">
        <f t="shared" si="5"/>
        <v>3</v>
      </c>
      <c r="N23" s="37">
        <f t="shared" si="6"/>
        <v>15</v>
      </c>
      <c r="O23" s="38">
        <f t="shared" si="7"/>
        <v>15</v>
      </c>
      <c r="P23" s="17">
        <f t="shared" si="8"/>
        <v>12</v>
      </c>
    </row>
    <row r="24" spans="1:16" s="24" customFormat="1" ht="15" thickBot="1" x14ac:dyDescent="0.35">
      <c r="A24" s="48">
        <v>307</v>
      </c>
      <c r="B24" s="49" t="s">
        <v>104</v>
      </c>
      <c r="C24" s="49" t="s">
        <v>105</v>
      </c>
      <c r="D24" s="49" t="s">
        <v>106</v>
      </c>
      <c r="E24" s="49" t="s">
        <v>74</v>
      </c>
      <c r="F24" s="47">
        <v>187</v>
      </c>
      <c r="G24" s="15">
        <f t="shared" si="0"/>
        <v>0.60322580645161294</v>
      </c>
      <c r="H24" s="23">
        <f t="shared" si="1"/>
        <v>16</v>
      </c>
      <c r="I24" s="17">
        <f t="shared" si="2"/>
        <v>3</v>
      </c>
      <c r="J24" s="41">
        <v>198</v>
      </c>
      <c r="K24" s="15">
        <f t="shared" si="3"/>
        <v>0.6827586206896552</v>
      </c>
      <c r="L24" s="23">
        <f t="shared" si="4"/>
        <v>3</v>
      </c>
      <c r="M24" s="17">
        <f t="shared" si="5"/>
        <v>16</v>
      </c>
      <c r="N24" s="37">
        <f t="shared" si="6"/>
        <v>19</v>
      </c>
      <c r="O24" s="38">
        <f t="shared" si="7"/>
        <v>19</v>
      </c>
      <c r="P24" s="17">
        <f t="shared" si="8"/>
        <v>8</v>
      </c>
    </row>
    <row r="25" spans="1:16" s="24" customFormat="1" ht="15" thickBot="1" x14ac:dyDescent="0.35">
      <c r="A25" s="48">
        <v>308</v>
      </c>
      <c r="B25" s="49" t="s">
        <v>107</v>
      </c>
      <c r="C25" s="49" t="s">
        <v>108</v>
      </c>
      <c r="D25" s="49" t="s">
        <v>109</v>
      </c>
      <c r="E25" s="49" t="s">
        <v>95</v>
      </c>
      <c r="F25" s="47">
        <v>226</v>
      </c>
      <c r="G25" s="15">
        <f t="shared" si="0"/>
        <v>0.7290322580645161</v>
      </c>
      <c r="H25" s="23">
        <f t="shared" si="1"/>
        <v>4</v>
      </c>
      <c r="I25" s="17">
        <f t="shared" si="2"/>
        <v>15</v>
      </c>
      <c r="J25" s="41">
        <v>197.5</v>
      </c>
      <c r="K25" s="15">
        <f t="shared" si="3"/>
        <v>0.68103448275862066</v>
      </c>
      <c r="L25" s="23">
        <f t="shared" si="4"/>
        <v>4</v>
      </c>
      <c r="M25" s="17">
        <f t="shared" si="5"/>
        <v>15</v>
      </c>
      <c r="N25" s="37">
        <f t="shared" ref="N25:N26" si="9">IF($E$15="FINAL",IF(OR(I25="",M25=""),"",SUM(I25,M25)),SUM(I25,M25))</f>
        <v>30</v>
      </c>
      <c r="O25" s="38">
        <f t="shared" si="7"/>
        <v>30</v>
      </c>
      <c r="P25" s="17">
        <f t="shared" si="8"/>
        <v>3</v>
      </c>
    </row>
    <row r="26" spans="1:16" s="24" customFormat="1" ht="15" thickBot="1" x14ac:dyDescent="0.35">
      <c r="A26" s="48">
        <v>309</v>
      </c>
      <c r="B26" s="51" t="s">
        <v>77</v>
      </c>
      <c r="C26" s="51" t="s">
        <v>78</v>
      </c>
      <c r="D26" s="51" t="s">
        <v>110</v>
      </c>
      <c r="E26" s="51" t="s">
        <v>57</v>
      </c>
      <c r="F26" s="47">
        <v>234</v>
      </c>
      <c r="G26" s="15">
        <f t="shared" ref="G26:G34" si="10">F26/F$13</f>
        <v>0.75483870967741939</v>
      </c>
      <c r="H26" s="23">
        <f t="shared" si="1"/>
        <v>2</v>
      </c>
      <c r="I26" s="17">
        <f t="shared" si="2"/>
        <v>17</v>
      </c>
      <c r="J26" s="41">
        <v>191</v>
      </c>
      <c r="K26" s="15">
        <f t="shared" ref="K26:K34" si="11">J26/J$13</f>
        <v>0.6586206896551724</v>
      </c>
      <c r="L26" s="23">
        <f t="shared" si="4"/>
        <v>6</v>
      </c>
      <c r="M26" s="17">
        <f t="shared" si="5"/>
        <v>13</v>
      </c>
      <c r="N26" s="37">
        <f t="shared" si="9"/>
        <v>30</v>
      </c>
      <c r="O26" s="38">
        <f t="shared" ref="O26:O34" si="12">N26</f>
        <v>30</v>
      </c>
      <c r="P26" s="17">
        <f t="shared" si="8"/>
        <v>3</v>
      </c>
    </row>
    <row r="27" spans="1:16" s="24" customFormat="1" ht="15" thickBot="1" x14ac:dyDescent="0.35">
      <c r="A27" s="48">
        <v>310</v>
      </c>
      <c r="B27" s="51" t="s">
        <v>17</v>
      </c>
      <c r="C27" s="51" t="s">
        <v>80</v>
      </c>
      <c r="D27" s="51" t="s">
        <v>81</v>
      </c>
      <c r="E27" s="51" t="s">
        <v>53</v>
      </c>
      <c r="F27" s="47">
        <v>190</v>
      </c>
      <c r="G27" s="15">
        <f t="shared" si="10"/>
        <v>0.61290322580645162</v>
      </c>
      <c r="H27" s="23">
        <f t="shared" si="1"/>
        <v>14</v>
      </c>
      <c r="I27" s="17">
        <f t="shared" si="2"/>
        <v>4.5</v>
      </c>
      <c r="J27" s="41">
        <v>181.5</v>
      </c>
      <c r="K27" s="15">
        <f t="shared" si="11"/>
        <v>0.62586206896551722</v>
      </c>
      <c r="L27" s="23">
        <f t="shared" si="4"/>
        <v>12</v>
      </c>
      <c r="M27" s="17">
        <f t="shared" si="5"/>
        <v>7</v>
      </c>
      <c r="N27" s="37">
        <f t="shared" ref="N27:N34" si="13">IF($E$15="FINAL",IF(OR(I27="",M27=""),"",SUM(I27,M27)),SUM(I27,M27))</f>
        <v>11.5</v>
      </c>
      <c r="O27" s="38">
        <f t="shared" si="12"/>
        <v>11.5</v>
      </c>
      <c r="P27" s="17">
        <f t="shared" si="8"/>
        <v>14</v>
      </c>
    </row>
    <row r="28" spans="1:16" s="24" customFormat="1" ht="15" thickBot="1" x14ac:dyDescent="0.35">
      <c r="A28" s="48">
        <v>311</v>
      </c>
      <c r="B28" s="49" t="s">
        <v>22</v>
      </c>
      <c r="C28" s="49" t="s">
        <v>105</v>
      </c>
      <c r="D28" s="49" t="s">
        <v>111</v>
      </c>
      <c r="E28" s="49" t="s">
        <v>74</v>
      </c>
      <c r="F28" s="47">
        <v>209</v>
      </c>
      <c r="G28" s="15">
        <f t="shared" si="10"/>
        <v>0.67419354838709677</v>
      </c>
      <c r="H28" s="23">
        <f t="shared" si="1"/>
        <v>10</v>
      </c>
      <c r="I28" s="17">
        <f t="shared" si="2"/>
        <v>9</v>
      </c>
      <c r="J28" s="41">
        <v>189</v>
      </c>
      <c r="K28" s="15">
        <f t="shared" si="11"/>
        <v>0.65172413793103445</v>
      </c>
      <c r="L28" s="23">
        <f t="shared" si="4"/>
        <v>8</v>
      </c>
      <c r="M28" s="17">
        <f t="shared" si="5"/>
        <v>10.5</v>
      </c>
      <c r="N28" s="37">
        <f t="shared" si="13"/>
        <v>19.5</v>
      </c>
      <c r="O28" s="38">
        <f t="shared" si="12"/>
        <v>19.5</v>
      </c>
      <c r="P28" s="17">
        <f t="shared" si="8"/>
        <v>7</v>
      </c>
    </row>
    <row r="29" spans="1:16" s="24" customFormat="1" ht="15" thickBot="1" x14ac:dyDescent="0.35">
      <c r="A29" s="48">
        <v>312</v>
      </c>
      <c r="B29" s="49" t="s">
        <v>112</v>
      </c>
      <c r="C29" s="49" t="s">
        <v>113</v>
      </c>
      <c r="D29" s="49" t="s">
        <v>114</v>
      </c>
      <c r="E29" s="49" t="s">
        <v>115</v>
      </c>
      <c r="F29" s="47">
        <v>163</v>
      </c>
      <c r="G29" s="15">
        <f t="shared" si="10"/>
        <v>0.52580645161290318</v>
      </c>
      <c r="H29" s="23">
        <f t="shared" si="1"/>
        <v>18</v>
      </c>
      <c r="I29" s="17">
        <f t="shared" si="2"/>
        <v>1</v>
      </c>
      <c r="J29" s="41">
        <v>169</v>
      </c>
      <c r="K29" s="15">
        <f t="shared" si="11"/>
        <v>0.58275862068965523</v>
      </c>
      <c r="L29" s="23">
        <f t="shared" si="4"/>
        <v>17</v>
      </c>
      <c r="M29" s="17">
        <f t="shared" si="5"/>
        <v>2</v>
      </c>
      <c r="N29" s="37">
        <f t="shared" si="13"/>
        <v>3</v>
      </c>
      <c r="O29" s="38">
        <f t="shared" si="12"/>
        <v>3</v>
      </c>
      <c r="P29" s="17">
        <f t="shared" si="8"/>
        <v>17</v>
      </c>
    </row>
    <row r="30" spans="1:16" s="24" customFormat="1" ht="15" thickBot="1" x14ac:dyDescent="0.35">
      <c r="A30" s="48">
        <v>313</v>
      </c>
      <c r="B30" s="49" t="s">
        <v>26</v>
      </c>
      <c r="C30" s="49" t="s">
        <v>116</v>
      </c>
      <c r="D30" s="49" t="s">
        <v>117</v>
      </c>
      <c r="E30" s="49" t="s">
        <v>67</v>
      </c>
      <c r="F30" s="47">
        <v>197.5</v>
      </c>
      <c r="G30" s="15">
        <f t="shared" si="10"/>
        <v>0.63709677419354838</v>
      </c>
      <c r="H30" s="23">
        <f t="shared" si="1"/>
        <v>12</v>
      </c>
      <c r="I30" s="17">
        <f t="shared" si="2"/>
        <v>7</v>
      </c>
      <c r="J30" s="41">
        <v>177</v>
      </c>
      <c r="K30" s="15">
        <f t="shared" si="11"/>
        <v>0.6103448275862069</v>
      </c>
      <c r="L30" s="23">
        <f t="shared" si="4"/>
        <v>15</v>
      </c>
      <c r="M30" s="17">
        <f t="shared" si="5"/>
        <v>4</v>
      </c>
      <c r="N30" s="37">
        <f t="shared" si="13"/>
        <v>11</v>
      </c>
      <c r="O30" s="38">
        <f t="shared" si="12"/>
        <v>11</v>
      </c>
      <c r="P30" s="17">
        <f t="shared" si="8"/>
        <v>15</v>
      </c>
    </row>
    <row r="31" spans="1:16" s="24" customFormat="1" ht="15" thickBot="1" x14ac:dyDescent="0.35">
      <c r="A31" s="48">
        <v>314</v>
      </c>
      <c r="B31" s="49" t="s">
        <v>118</v>
      </c>
      <c r="C31" s="49" t="s">
        <v>119</v>
      </c>
      <c r="D31" s="49" t="s">
        <v>120</v>
      </c>
      <c r="E31" s="49" t="s">
        <v>121</v>
      </c>
      <c r="F31" s="47">
        <v>244.5</v>
      </c>
      <c r="G31" s="15">
        <f t="shared" si="10"/>
        <v>0.78870967741935483</v>
      </c>
      <c r="H31" s="23">
        <f t="shared" si="1"/>
        <v>1</v>
      </c>
      <c r="I31" s="17">
        <f t="shared" si="2"/>
        <v>18</v>
      </c>
      <c r="J31" s="41">
        <v>219</v>
      </c>
      <c r="K31" s="15">
        <f t="shared" si="11"/>
        <v>0.7551724137931034</v>
      </c>
      <c r="L31" s="23">
        <f t="shared" si="4"/>
        <v>1</v>
      </c>
      <c r="M31" s="17">
        <f t="shared" si="5"/>
        <v>18</v>
      </c>
      <c r="N31" s="37">
        <f t="shared" si="13"/>
        <v>36</v>
      </c>
      <c r="O31" s="38">
        <f t="shared" si="12"/>
        <v>36</v>
      </c>
      <c r="P31" s="17">
        <f t="shared" si="8"/>
        <v>1</v>
      </c>
    </row>
    <row r="32" spans="1:16" s="24" customFormat="1" ht="15" thickBot="1" x14ac:dyDescent="0.35">
      <c r="A32" s="48">
        <v>315</v>
      </c>
      <c r="B32" s="49" t="s">
        <v>122</v>
      </c>
      <c r="C32" s="49" t="s">
        <v>123</v>
      </c>
      <c r="D32" s="49" t="s">
        <v>124</v>
      </c>
      <c r="E32" s="49" t="s">
        <v>57</v>
      </c>
      <c r="F32" s="47">
        <v>172.5</v>
      </c>
      <c r="G32" s="15">
        <f t="shared" si="10"/>
        <v>0.55645161290322576</v>
      </c>
      <c r="H32" s="23">
        <f t="shared" si="1"/>
        <v>17</v>
      </c>
      <c r="I32" s="17">
        <f t="shared" si="2"/>
        <v>2</v>
      </c>
      <c r="J32" s="41">
        <v>165</v>
      </c>
      <c r="K32" s="15">
        <f t="shared" si="11"/>
        <v>0.56896551724137934</v>
      </c>
      <c r="L32" s="23">
        <f t="shared" si="4"/>
        <v>18</v>
      </c>
      <c r="M32" s="17">
        <f t="shared" si="5"/>
        <v>1</v>
      </c>
      <c r="N32" s="37">
        <f t="shared" si="13"/>
        <v>3</v>
      </c>
      <c r="O32" s="38">
        <f t="shared" si="12"/>
        <v>3</v>
      </c>
      <c r="P32" s="17">
        <f t="shared" si="8"/>
        <v>17</v>
      </c>
    </row>
    <row r="33" spans="1:16" s="24" customFormat="1" ht="15" thickBot="1" x14ac:dyDescent="0.35">
      <c r="A33" s="48">
        <v>316</v>
      </c>
      <c r="B33" s="49" t="s">
        <v>24</v>
      </c>
      <c r="C33" s="49" t="s">
        <v>125</v>
      </c>
      <c r="D33" s="49" t="s">
        <v>126</v>
      </c>
      <c r="E33" s="49" t="s">
        <v>71</v>
      </c>
      <c r="F33" s="47">
        <v>220.5</v>
      </c>
      <c r="G33" s="15">
        <f t="shared" si="10"/>
        <v>0.71129032258064517</v>
      </c>
      <c r="H33" s="23">
        <f t="shared" si="1"/>
        <v>6</v>
      </c>
      <c r="I33" s="17">
        <f t="shared" si="2"/>
        <v>13</v>
      </c>
      <c r="J33" s="41">
        <v>193.5</v>
      </c>
      <c r="K33" s="15">
        <f t="shared" si="11"/>
        <v>0.66724137931034477</v>
      </c>
      <c r="L33" s="23">
        <f t="shared" si="4"/>
        <v>5</v>
      </c>
      <c r="M33" s="17">
        <f t="shared" si="5"/>
        <v>14</v>
      </c>
      <c r="N33" s="37">
        <f t="shared" si="13"/>
        <v>27</v>
      </c>
      <c r="O33" s="38">
        <f t="shared" si="12"/>
        <v>27</v>
      </c>
      <c r="P33" s="17">
        <f t="shared" si="8"/>
        <v>5</v>
      </c>
    </row>
    <row r="34" spans="1:16" s="24" customFormat="1" ht="14.4" x14ac:dyDescent="0.3">
      <c r="A34" s="48">
        <v>317</v>
      </c>
      <c r="B34" s="49" t="s">
        <v>127</v>
      </c>
      <c r="C34" s="49" t="s">
        <v>128</v>
      </c>
      <c r="D34" s="49" t="s">
        <v>129</v>
      </c>
      <c r="E34" s="49" t="s">
        <v>115</v>
      </c>
      <c r="F34" s="47">
        <v>202</v>
      </c>
      <c r="G34" s="15">
        <f t="shared" si="10"/>
        <v>0.65161290322580645</v>
      </c>
      <c r="H34" s="23">
        <f t="shared" si="1"/>
        <v>11</v>
      </c>
      <c r="I34" s="17">
        <f t="shared" si="2"/>
        <v>8</v>
      </c>
      <c r="J34" s="41">
        <v>187</v>
      </c>
      <c r="K34" s="15">
        <f t="shared" si="11"/>
        <v>0.64482758620689651</v>
      </c>
      <c r="L34" s="23">
        <f t="shared" si="4"/>
        <v>10</v>
      </c>
      <c r="M34" s="17">
        <f t="shared" si="5"/>
        <v>9</v>
      </c>
      <c r="N34" s="37">
        <f t="shared" si="13"/>
        <v>17</v>
      </c>
      <c r="O34" s="38">
        <f t="shared" si="12"/>
        <v>17</v>
      </c>
      <c r="P34" s="17">
        <f t="shared" si="8"/>
        <v>11</v>
      </c>
    </row>
    <row r="35" spans="1:16" hidden="1" x14ac:dyDescent="0.25">
      <c r="F35" s="27"/>
      <c r="G35" s="28"/>
      <c r="H35" s="10"/>
      <c r="I35" s="10"/>
      <c r="J35" s="27"/>
      <c r="K35" s="28"/>
      <c r="L35" s="10"/>
      <c r="M35" s="10"/>
    </row>
    <row r="36" spans="1:16" hidden="1" x14ac:dyDescent="0.25">
      <c r="A36" s="3">
        <v>3</v>
      </c>
      <c r="F36" s="29">
        <f>COUNTIF(F17:F34,"&gt;0")+COUNTIF(F17:F34,"=Elim")+COUNTIF(F17:F34,"=Ret")+COUNTIF(F17:F34,"=0")</f>
        <v>18</v>
      </c>
      <c r="G36" s="28"/>
      <c r="H36" s="18" t="s">
        <v>14</v>
      </c>
      <c r="I36" s="30">
        <f>SUM(I17:I34)</f>
        <v>171</v>
      </c>
      <c r="J36" s="29">
        <f>COUNTIF(J17:J34,"&gt;0")+COUNTIF(J17:J34,"=Elim")+COUNTIF(J17:J34,"=Ret")+COUNTIF(J17:J34,"=0")</f>
        <v>18</v>
      </c>
      <c r="K36" s="28"/>
      <c r="L36" s="18" t="s">
        <v>14</v>
      </c>
      <c r="M36" s="30">
        <f>SUM(M17:M34)</f>
        <v>171</v>
      </c>
    </row>
    <row r="37" spans="1:16" hidden="1" x14ac:dyDescent="0.25">
      <c r="F37" s="29"/>
      <c r="G37" s="28"/>
      <c r="H37" s="39" t="s">
        <v>15</v>
      </c>
      <c r="I37" s="30" t="e">
        <f>VLOOKUP(F36,#REF!,2, FALSE)</f>
        <v>#REF!</v>
      </c>
      <c r="J37" s="29"/>
      <c r="K37" s="28"/>
      <c r="L37" s="39" t="s">
        <v>15</v>
      </c>
      <c r="M37" s="30" t="e">
        <f>VLOOKUP(J36,#REF!,2, FALSE)</f>
        <v>#REF!</v>
      </c>
    </row>
    <row r="38" spans="1:16" hidden="1" x14ac:dyDescent="0.25">
      <c r="H38" s="30"/>
      <c r="I38" s="19" t="e">
        <f>IF(I36-I37=0,"","ERROR")</f>
        <v>#REF!</v>
      </c>
      <c r="L38" s="30"/>
      <c r="M38" s="19" t="e">
        <f>IF(M36-M37=0,"","ERROR")</f>
        <v>#REF!</v>
      </c>
    </row>
    <row r="39" spans="1:16" x14ac:dyDescent="0.25">
      <c r="I39" s="4"/>
      <c r="M39" s="4"/>
    </row>
  </sheetData>
  <mergeCells count="5">
    <mergeCell ref="F14:I14"/>
    <mergeCell ref="J14:M14"/>
    <mergeCell ref="F15:I15"/>
    <mergeCell ref="J15:M15"/>
    <mergeCell ref="N15:P15"/>
  </mergeCells>
  <conditionalFormatting sqref="P35:P1048576 P13:P15">
    <cfRule type="duplicateValues" dxfId="5" priority="2"/>
  </conditionalFormatting>
  <conditionalFormatting sqref="P1:P1048576">
    <cfRule type="duplicateValues" dxfId="4" priority="1"/>
  </conditionalFormatting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&amp;C&amp;"Arial,Bold"&amp;14Horsecomps.com.au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zoomScaleNormal="100" workbookViewId="0">
      <selection activeCell="N29" sqref="N29"/>
    </sheetView>
  </sheetViews>
  <sheetFormatPr defaultColWidth="9.109375" defaultRowHeight="12.7" x14ac:dyDescent="0.25"/>
  <cols>
    <col min="1" max="1" width="8.5546875" style="3" customWidth="1"/>
    <col min="2" max="2" width="10.109375" style="2" bestFit="1" customWidth="1"/>
    <col min="3" max="3" width="11.88671875" style="2" bestFit="1" customWidth="1"/>
    <col min="4" max="4" width="25.5546875" style="2" bestFit="1" customWidth="1"/>
    <col min="5" max="5" width="14.109375" style="2" bestFit="1" customWidth="1"/>
    <col min="6" max="6" width="6.5546875" style="5" bestFit="1" customWidth="1"/>
    <col min="7" max="7" width="8.33203125" style="7" bestFit="1" customWidth="1"/>
    <col min="8" max="8" width="5.88671875" style="3" customWidth="1"/>
    <col min="9" max="9" width="6.5546875" style="1" bestFit="1" customWidth="1"/>
    <col min="10" max="10" width="6.5546875" style="5" bestFit="1" customWidth="1"/>
    <col min="11" max="11" width="7" style="7" bestFit="1" customWidth="1"/>
    <col min="12" max="12" width="6.109375" style="3" customWidth="1"/>
    <col min="13" max="13" width="6.5546875" style="1" bestFit="1" customWidth="1"/>
    <col min="14" max="14" width="6.44140625" style="2" customWidth="1"/>
    <col min="15" max="15" width="10.88671875" style="2" hidden="1" customWidth="1"/>
    <col min="16" max="16" width="8.5546875" style="9" bestFit="1" customWidth="1"/>
    <col min="17" max="16384" width="9.109375" style="2"/>
  </cols>
  <sheetData>
    <row r="1" spans="1:16" x14ac:dyDescent="0.25">
      <c r="A1" s="6" t="s">
        <v>44</v>
      </c>
    </row>
    <row r="2" spans="1:16" x14ac:dyDescent="0.25">
      <c r="A2" s="43" t="s">
        <v>45</v>
      </c>
    </row>
    <row r="3" spans="1:16" x14ac:dyDescent="0.25">
      <c r="A3" s="25" t="s">
        <v>35</v>
      </c>
    </row>
    <row r="4" spans="1:16" x14ac:dyDescent="0.25">
      <c r="A4" s="42" t="s">
        <v>36</v>
      </c>
    </row>
    <row r="5" spans="1:16" x14ac:dyDescent="0.25">
      <c r="A5" s="26" t="s">
        <v>43</v>
      </c>
    </row>
    <row r="6" spans="1:16" x14ac:dyDescent="0.25">
      <c r="A6" s="26" t="s">
        <v>37</v>
      </c>
    </row>
    <row r="7" spans="1:16" x14ac:dyDescent="0.25">
      <c r="A7" s="26" t="s">
        <v>38</v>
      </c>
    </row>
    <row r="8" spans="1:16" x14ac:dyDescent="0.25">
      <c r="A8" s="26" t="s">
        <v>39</v>
      </c>
    </row>
    <row r="9" spans="1:16" x14ac:dyDescent="0.25">
      <c r="A9" s="10" t="s">
        <v>40</v>
      </c>
    </row>
    <row r="10" spans="1:16" x14ac:dyDescent="0.25">
      <c r="A10" s="10" t="s">
        <v>41</v>
      </c>
    </row>
    <row r="11" spans="1:16" x14ac:dyDescent="0.25">
      <c r="A11" s="10" t="s">
        <v>42</v>
      </c>
    </row>
    <row r="12" spans="1:16" x14ac:dyDescent="0.25">
      <c r="A12" s="10"/>
    </row>
    <row r="13" spans="1:16" ht="28.55" customHeight="1" thickBot="1" x14ac:dyDescent="0.3">
      <c r="A13" s="2"/>
      <c r="F13" s="40">
        <v>230</v>
      </c>
      <c r="I13" s="10"/>
      <c r="J13" s="40">
        <v>250</v>
      </c>
      <c r="M13" s="10"/>
      <c r="O13" s="11" t="e">
        <f>IF(ISNUMBER(#REF!),VALUE(CONCATENATE(#REF!,"",#REF!)),CONCATENATE(#REF!,"",#REF!))</f>
        <v>#REF!</v>
      </c>
    </row>
    <row r="14" spans="1:16" ht="28.55" customHeight="1" thickBot="1" x14ac:dyDescent="0.4">
      <c r="A14" s="31" t="s">
        <v>197</v>
      </c>
      <c r="F14" s="56" t="s">
        <v>46</v>
      </c>
      <c r="G14" s="56"/>
      <c r="H14" s="56"/>
      <c r="I14" s="57"/>
      <c r="J14" s="54">
        <v>4</v>
      </c>
      <c r="K14" s="54"/>
      <c r="L14" s="54"/>
      <c r="M14" s="55"/>
      <c r="O14" s="11" t="e">
        <f>IF(ISNUMBER(#REF!),VALUE(CONCATENATE(#REF!,"",#REF!)),CONCATENATE(#REF!,"",#REF!))</f>
        <v>#REF!</v>
      </c>
    </row>
    <row r="15" spans="1:16" ht="21.35" thickBot="1" x14ac:dyDescent="0.45">
      <c r="A15" s="31" t="s">
        <v>3</v>
      </c>
      <c r="B15" s="31">
        <v>4</v>
      </c>
      <c r="E15" s="32" t="s">
        <v>5</v>
      </c>
      <c r="F15" s="56" t="s">
        <v>187</v>
      </c>
      <c r="G15" s="56"/>
      <c r="H15" s="56"/>
      <c r="I15" s="57"/>
      <c r="J15" s="54" t="s">
        <v>188</v>
      </c>
      <c r="K15" s="54"/>
      <c r="L15" s="54"/>
      <c r="M15" s="55"/>
      <c r="N15" s="53" t="s">
        <v>6</v>
      </c>
      <c r="O15" s="54"/>
      <c r="P15" s="55"/>
    </row>
    <row r="16" spans="1:16" s="36" customFormat="1" ht="27.1" customHeight="1" thickBot="1" x14ac:dyDescent="0.3">
      <c r="A16" s="8" t="s">
        <v>0</v>
      </c>
      <c r="B16" s="33" t="s">
        <v>7</v>
      </c>
      <c r="C16" s="33" t="s">
        <v>8</v>
      </c>
      <c r="D16" s="33" t="s">
        <v>1</v>
      </c>
      <c r="E16" s="34" t="s">
        <v>2</v>
      </c>
      <c r="F16" s="13" t="s">
        <v>9</v>
      </c>
      <c r="G16" s="12" t="s">
        <v>4</v>
      </c>
      <c r="H16" s="13" t="s">
        <v>10</v>
      </c>
      <c r="I16" s="14" t="s">
        <v>11</v>
      </c>
      <c r="J16" s="13" t="s">
        <v>9</v>
      </c>
      <c r="K16" s="12" t="s">
        <v>4</v>
      </c>
      <c r="L16" s="13" t="s">
        <v>10</v>
      </c>
      <c r="M16" s="14" t="s">
        <v>11</v>
      </c>
      <c r="N16" s="16" t="s">
        <v>12</v>
      </c>
      <c r="O16" s="35" t="s">
        <v>12</v>
      </c>
      <c r="P16" s="14" t="s">
        <v>13</v>
      </c>
    </row>
    <row r="17" spans="1:16" s="24" customFormat="1" ht="15.7" customHeight="1" thickBot="1" x14ac:dyDescent="0.35">
      <c r="A17" s="48">
        <v>400</v>
      </c>
      <c r="B17" s="49" t="s">
        <v>130</v>
      </c>
      <c r="C17" s="49" t="s">
        <v>131</v>
      </c>
      <c r="D17" s="49" t="s">
        <v>132</v>
      </c>
      <c r="E17" s="49" t="s">
        <v>53</v>
      </c>
      <c r="F17" s="44">
        <v>162</v>
      </c>
      <c r="G17" s="20">
        <f t="shared" ref="G17:G25" si="0">F17/F$13</f>
        <v>0.70434782608695656</v>
      </c>
      <c r="H17" s="22">
        <f t="shared" ref="H17:H33" si="1">(RANK(F17,F$17:F$33,0))</f>
        <v>8</v>
      </c>
      <c r="I17" s="21">
        <f t="shared" ref="I17:I33" si="2">IF(COUNTIF(H$17:H$33,H17)=1,F$34-H17,F$34-H17+0.5-COUNTIF(H$17:H$33,H17)*0.5)+1</f>
        <v>10</v>
      </c>
      <c r="J17" s="45">
        <v>159.5</v>
      </c>
      <c r="K17" s="20">
        <f t="shared" ref="K17:K25" si="3">J17/J$13</f>
        <v>0.63800000000000001</v>
      </c>
      <c r="L17" s="22">
        <f t="shared" ref="L17:L28" si="4">(RANK(J17,J$17:J$33,0))</f>
        <v>11</v>
      </c>
      <c r="M17" s="21">
        <f t="shared" ref="M17:M28" si="5">IF(COUNTIF(L$17:L$33,L17)=1,J$34-L17,J$34-L17+0.5-COUNTIF(L$17:L$33,L17)*0.5)+1</f>
        <v>7</v>
      </c>
      <c r="N17" s="46">
        <f t="shared" ref="N17:N24" si="6">IF($E$15="FINAL",IF(OR(I17="",M17=""),"",SUM(I17,M17)),SUM(I17,M17))</f>
        <v>17</v>
      </c>
      <c r="O17" s="38">
        <f t="shared" ref="O17:O25" si="7">N17</f>
        <v>17</v>
      </c>
      <c r="P17" s="21">
        <f t="shared" ref="P17:P33" si="8">RANK(O17,$O$17:$O$33,0)</f>
        <v>9</v>
      </c>
    </row>
    <row r="18" spans="1:16" s="24" customFormat="1" ht="15" thickBot="1" x14ac:dyDescent="0.35">
      <c r="A18" s="48">
        <v>401</v>
      </c>
      <c r="B18" s="49" t="s">
        <v>133</v>
      </c>
      <c r="C18" s="49" t="s">
        <v>134</v>
      </c>
      <c r="D18" s="49" t="s">
        <v>135</v>
      </c>
      <c r="E18" s="49" t="s">
        <v>57</v>
      </c>
      <c r="F18" s="47">
        <v>170.5</v>
      </c>
      <c r="G18" s="15">
        <f t="shared" si="0"/>
        <v>0.74130434782608701</v>
      </c>
      <c r="H18" s="23">
        <f t="shared" si="1"/>
        <v>2</v>
      </c>
      <c r="I18" s="17">
        <f t="shared" si="2"/>
        <v>16</v>
      </c>
      <c r="J18" s="41">
        <v>170</v>
      </c>
      <c r="K18" s="15">
        <f t="shared" si="3"/>
        <v>0.68</v>
      </c>
      <c r="L18" s="23">
        <f t="shared" si="4"/>
        <v>8</v>
      </c>
      <c r="M18" s="17">
        <f t="shared" si="5"/>
        <v>10</v>
      </c>
      <c r="N18" s="37">
        <f t="shared" si="6"/>
        <v>26</v>
      </c>
      <c r="O18" s="38">
        <f t="shared" si="7"/>
        <v>26</v>
      </c>
      <c r="P18" s="17">
        <f t="shared" si="8"/>
        <v>5</v>
      </c>
    </row>
    <row r="19" spans="1:16" s="24" customFormat="1" ht="15" thickBot="1" x14ac:dyDescent="0.35">
      <c r="A19" s="48">
        <v>402</v>
      </c>
      <c r="B19" s="49" t="s">
        <v>136</v>
      </c>
      <c r="C19" s="49" t="s">
        <v>137</v>
      </c>
      <c r="D19" s="49" t="s">
        <v>138</v>
      </c>
      <c r="E19" s="49" t="s">
        <v>53</v>
      </c>
      <c r="F19" s="47">
        <v>165</v>
      </c>
      <c r="G19" s="15">
        <f t="shared" si="0"/>
        <v>0.71739130434782605</v>
      </c>
      <c r="H19" s="23">
        <f t="shared" si="1"/>
        <v>5</v>
      </c>
      <c r="I19" s="17">
        <f t="shared" si="2"/>
        <v>13</v>
      </c>
      <c r="J19" s="41">
        <v>156.5</v>
      </c>
      <c r="K19" s="15">
        <f t="shared" si="3"/>
        <v>0.626</v>
      </c>
      <c r="L19" s="23">
        <f t="shared" si="4"/>
        <v>13</v>
      </c>
      <c r="M19" s="17">
        <f t="shared" si="5"/>
        <v>5</v>
      </c>
      <c r="N19" s="37">
        <f t="shared" si="6"/>
        <v>18</v>
      </c>
      <c r="O19" s="38">
        <f t="shared" si="7"/>
        <v>18</v>
      </c>
      <c r="P19" s="17">
        <f t="shared" si="8"/>
        <v>8</v>
      </c>
    </row>
    <row r="20" spans="1:16" s="24" customFormat="1" ht="15" thickBot="1" x14ac:dyDescent="0.35">
      <c r="A20" s="48">
        <v>403</v>
      </c>
      <c r="B20" s="49" t="s">
        <v>139</v>
      </c>
      <c r="C20" s="49" t="s">
        <v>32</v>
      </c>
      <c r="D20" s="49" t="s">
        <v>140</v>
      </c>
      <c r="E20" s="49" t="s">
        <v>71</v>
      </c>
      <c r="F20" s="47">
        <v>160.5</v>
      </c>
      <c r="G20" s="15">
        <f t="shared" si="0"/>
        <v>0.69782608695652171</v>
      </c>
      <c r="H20" s="23">
        <f t="shared" si="1"/>
        <v>10</v>
      </c>
      <c r="I20" s="17">
        <f t="shared" si="2"/>
        <v>7.5</v>
      </c>
      <c r="J20" s="41">
        <v>180</v>
      </c>
      <c r="K20" s="15">
        <f t="shared" si="3"/>
        <v>0.72</v>
      </c>
      <c r="L20" s="23">
        <f t="shared" si="4"/>
        <v>4</v>
      </c>
      <c r="M20" s="17">
        <f t="shared" si="5"/>
        <v>14</v>
      </c>
      <c r="N20" s="37">
        <f t="shared" si="6"/>
        <v>21.5</v>
      </c>
      <c r="O20" s="38">
        <f t="shared" si="7"/>
        <v>21.5</v>
      </c>
      <c r="P20" s="17">
        <f t="shared" si="8"/>
        <v>7</v>
      </c>
    </row>
    <row r="21" spans="1:16" s="24" customFormat="1" ht="15" thickBot="1" x14ac:dyDescent="0.35">
      <c r="A21" s="48">
        <v>404</v>
      </c>
      <c r="B21" s="49" t="s">
        <v>21</v>
      </c>
      <c r="C21" s="49" t="s">
        <v>30</v>
      </c>
      <c r="D21" s="49" t="s">
        <v>141</v>
      </c>
      <c r="E21" s="49" t="s">
        <v>53</v>
      </c>
      <c r="F21" s="47">
        <v>154.5</v>
      </c>
      <c r="G21" s="15">
        <f t="shared" si="0"/>
        <v>0.67173913043478262</v>
      </c>
      <c r="H21" s="23">
        <f t="shared" si="1"/>
        <v>16</v>
      </c>
      <c r="I21" s="17">
        <f t="shared" si="2"/>
        <v>2</v>
      </c>
      <c r="J21" s="41">
        <v>173</v>
      </c>
      <c r="K21" s="15">
        <f t="shared" si="3"/>
        <v>0.69199999999999995</v>
      </c>
      <c r="L21" s="23">
        <f t="shared" si="4"/>
        <v>6</v>
      </c>
      <c r="M21" s="17">
        <f t="shared" si="5"/>
        <v>11.5</v>
      </c>
      <c r="N21" s="37">
        <f t="shared" si="6"/>
        <v>13.5</v>
      </c>
      <c r="O21" s="38">
        <f t="shared" si="7"/>
        <v>13.5</v>
      </c>
      <c r="P21" s="17">
        <f t="shared" si="8"/>
        <v>13</v>
      </c>
    </row>
    <row r="22" spans="1:16" s="24" customFormat="1" ht="15" thickBot="1" x14ac:dyDescent="0.35">
      <c r="A22" s="48">
        <v>405</v>
      </c>
      <c r="B22" s="49" t="s">
        <v>18</v>
      </c>
      <c r="C22" s="49" t="s">
        <v>142</v>
      </c>
      <c r="D22" s="49" t="s">
        <v>143</v>
      </c>
      <c r="E22" s="49" t="s">
        <v>115</v>
      </c>
      <c r="F22" s="47">
        <v>167</v>
      </c>
      <c r="G22" s="15">
        <f t="shared" si="0"/>
        <v>0.72608695652173916</v>
      </c>
      <c r="H22" s="23">
        <f t="shared" si="1"/>
        <v>4</v>
      </c>
      <c r="I22" s="17">
        <f t="shared" si="2"/>
        <v>14</v>
      </c>
      <c r="J22" s="41">
        <v>196</v>
      </c>
      <c r="K22" s="15">
        <f t="shared" si="3"/>
        <v>0.78400000000000003</v>
      </c>
      <c r="L22" s="23">
        <f t="shared" si="4"/>
        <v>1</v>
      </c>
      <c r="M22" s="17">
        <f t="shared" si="5"/>
        <v>17</v>
      </c>
      <c r="N22" s="37">
        <f t="shared" si="6"/>
        <v>31</v>
      </c>
      <c r="O22" s="38">
        <f t="shared" si="7"/>
        <v>31</v>
      </c>
      <c r="P22" s="17">
        <f t="shared" si="8"/>
        <v>1</v>
      </c>
    </row>
    <row r="23" spans="1:16" s="24" customFormat="1" ht="15" thickBot="1" x14ac:dyDescent="0.35">
      <c r="A23" s="48">
        <v>406</v>
      </c>
      <c r="B23" s="49" t="s">
        <v>144</v>
      </c>
      <c r="C23" s="49" t="s">
        <v>145</v>
      </c>
      <c r="D23" s="49" t="s">
        <v>146</v>
      </c>
      <c r="E23" s="49" t="s">
        <v>95</v>
      </c>
      <c r="F23" s="47">
        <v>159.5</v>
      </c>
      <c r="G23" s="15">
        <f t="shared" si="0"/>
        <v>0.69347826086956521</v>
      </c>
      <c r="H23" s="23">
        <f t="shared" si="1"/>
        <v>13</v>
      </c>
      <c r="I23" s="17">
        <f t="shared" si="2"/>
        <v>5</v>
      </c>
      <c r="J23" s="41">
        <v>169</v>
      </c>
      <c r="K23" s="15">
        <f t="shared" si="3"/>
        <v>0.67600000000000005</v>
      </c>
      <c r="L23" s="23">
        <f t="shared" si="4"/>
        <v>9</v>
      </c>
      <c r="M23" s="17">
        <f t="shared" si="5"/>
        <v>9</v>
      </c>
      <c r="N23" s="37">
        <f t="shared" si="6"/>
        <v>14</v>
      </c>
      <c r="O23" s="38">
        <f t="shared" si="7"/>
        <v>14</v>
      </c>
      <c r="P23" s="17">
        <f t="shared" si="8"/>
        <v>12</v>
      </c>
    </row>
    <row r="24" spans="1:16" s="24" customFormat="1" ht="15" thickBot="1" x14ac:dyDescent="0.35">
      <c r="A24" s="48">
        <v>408</v>
      </c>
      <c r="B24" s="49" t="s">
        <v>147</v>
      </c>
      <c r="C24" s="49" t="s">
        <v>148</v>
      </c>
      <c r="D24" s="49" t="s">
        <v>149</v>
      </c>
      <c r="E24" s="49" t="s">
        <v>71</v>
      </c>
      <c r="F24" s="47">
        <v>155.5</v>
      </c>
      <c r="G24" s="15">
        <f t="shared" si="0"/>
        <v>0.67608695652173911</v>
      </c>
      <c r="H24" s="23">
        <f t="shared" si="1"/>
        <v>14</v>
      </c>
      <c r="I24" s="17">
        <f t="shared" si="2"/>
        <v>4</v>
      </c>
      <c r="J24" s="41">
        <v>156</v>
      </c>
      <c r="K24" s="15">
        <f t="shared" si="3"/>
        <v>0.624</v>
      </c>
      <c r="L24" s="23">
        <f t="shared" si="4"/>
        <v>14</v>
      </c>
      <c r="M24" s="17">
        <f t="shared" si="5"/>
        <v>4</v>
      </c>
      <c r="N24" s="37">
        <f t="shared" si="6"/>
        <v>8</v>
      </c>
      <c r="O24" s="38">
        <f t="shared" si="7"/>
        <v>8</v>
      </c>
      <c r="P24" s="17">
        <f t="shared" si="8"/>
        <v>15</v>
      </c>
    </row>
    <row r="25" spans="1:16" s="24" customFormat="1" ht="15" thickBot="1" x14ac:dyDescent="0.35">
      <c r="A25" s="48">
        <v>409</v>
      </c>
      <c r="B25" s="49" t="s">
        <v>150</v>
      </c>
      <c r="C25" s="49" t="s">
        <v>151</v>
      </c>
      <c r="D25" s="49" t="s">
        <v>152</v>
      </c>
      <c r="E25" s="49" t="s">
        <v>57</v>
      </c>
      <c r="F25" s="47">
        <v>164.5</v>
      </c>
      <c r="G25" s="15">
        <f t="shared" si="0"/>
        <v>0.7152173913043478</v>
      </c>
      <c r="H25" s="23">
        <f t="shared" si="1"/>
        <v>6</v>
      </c>
      <c r="I25" s="17">
        <f t="shared" si="2"/>
        <v>12</v>
      </c>
      <c r="J25" s="41">
        <v>186.5</v>
      </c>
      <c r="K25" s="15">
        <f t="shared" si="3"/>
        <v>0.746</v>
      </c>
      <c r="L25" s="23">
        <f t="shared" si="4"/>
        <v>3</v>
      </c>
      <c r="M25" s="17">
        <f t="shared" si="5"/>
        <v>15</v>
      </c>
      <c r="N25" s="37">
        <f t="shared" ref="N25:N26" si="9">IF($E$15="FINAL",IF(OR(I25="",M25=""),"",SUM(I25,M25)),SUM(I25,M25))</f>
        <v>27</v>
      </c>
      <c r="O25" s="38">
        <f t="shared" si="7"/>
        <v>27</v>
      </c>
      <c r="P25" s="17">
        <f t="shared" si="8"/>
        <v>3</v>
      </c>
    </row>
    <row r="26" spans="1:16" s="24" customFormat="1" ht="15" thickBot="1" x14ac:dyDescent="0.35">
      <c r="A26" s="48">
        <v>410</v>
      </c>
      <c r="B26" s="49" t="s">
        <v>153</v>
      </c>
      <c r="C26" s="49" t="s">
        <v>154</v>
      </c>
      <c r="D26" s="49" t="s">
        <v>155</v>
      </c>
      <c r="E26" s="49" t="s">
        <v>53</v>
      </c>
      <c r="F26" s="47">
        <v>160.5</v>
      </c>
      <c r="G26" s="15">
        <f t="shared" ref="G26:G33" si="10">F26/F$13</f>
        <v>0.69782608695652171</v>
      </c>
      <c r="H26" s="23">
        <f t="shared" si="1"/>
        <v>10</v>
      </c>
      <c r="I26" s="17">
        <f t="shared" si="2"/>
        <v>7.5</v>
      </c>
      <c r="J26" s="41">
        <v>154.5</v>
      </c>
      <c r="K26" s="15">
        <f t="shared" ref="K26:K33" si="11">J26/J$13</f>
        <v>0.61799999999999999</v>
      </c>
      <c r="L26" s="23">
        <f t="shared" si="4"/>
        <v>15</v>
      </c>
      <c r="M26" s="17">
        <f t="shared" si="5"/>
        <v>3</v>
      </c>
      <c r="N26" s="37">
        <f t="shared" si="9"/>
        <v>10.5</v>
      </c>
      <c r="O26" s="38">
        <f t="shared" ref="O26:O33" si="12">N26</f>
        <v>10.5</v>
      </c>
      <c r="P26" s="17">
        <f t="shared" si="8"/>
        <v>14</v>
      </c>
    </row>
    <row r="27" spans="1:16" s="24" customFormat="1" ht="15" thickBot="1" x14ac:dyDescent="0.35">
      <c r="A27" s="48">
        <v>411</v>
      </c>
      <c r="B27" s="49" t="s">
        <v>24</v>
      </c>
      <c r="C27" s="49" t="s">
        <v>156</v>
      </c>
      <c r="D27" s="49" t="s">
        <v>157</v>
      </c>
      <c r="E27" s="49" t="s">
        <v>158</v>
      </c>
      <c r="F27" s="47">
        <v>149</v>
      </c>
      <c r="G27" s="15">
        <f t="shared" si="10"/>
        <v>0.64782608695652177</v>
      </c>
      <c r="H27" s="23">
        <f t="shared" si="1"/>
        <v>17</v>
      </c>
      <c r="I27" s="17">
        <f t="shared" si="2"/>
        <v>1</v>
      </c>
      <c r="J27" s="41">
        <v>146.5</v>
      </c>
      <c r="K27" s="15">
        <f t="shared" si="11"/>
        <v>0.58599999999999997</v>
      </c>
      <c r="L27" s="23">
        <f t="shared" si="4"/>
        <v>16</v>
      </c>
      <c r="M27" s="17">
        <f t="shared" si="5"/>
        <v>2</v>
      </c>
      <c r="N27" s="37">
        <f t="shared" ref="N27:N33" si="13">IF($E$15="FINAL",IF(OR(I27="",M27=""),"",SUM(I27,M27)),SUM(I27,M27))</f>
        <v>3</v>
      </c>
      <c r="O27" s="38">
        <f t="shared" si="12"/>
        <v>3</v>
      </c>
      <c r="P27" s="17">
        <f t="shared" si="8"/>
        <v>16</v>
      </c>
    </row>
    <row r="28" spans="1:16" s="24" customFormat="1" ht="15" thickBot="1" x14ac:dyDescent="0.35">
      <c r="A28" s="48">
        <v>412</v>
      </c>
      <c r="B28" s="49" t="s">
        <v>139</v>
      </c>
      <c r="C28" s="49" t="s">
        <v>159</v>
      </c>
      <c r="D28" s="49" t="s">
        <v>160</v>
      </c>
      <c r="E28" s="49" t="s">
        <v>67</v>
      </c>
      <c r="F28" s="47">
        <v>178</v>
      </c>
      <c r="G28" s="15">
        <f t="shared" si="10"/>
        <v>0.77391304347826084</v>
      </c>
      <c r="H28" s="23">
        <f t="shared" si="1"/>
        <v>1</v>
      </c>
      <c r="I28" s="17">
        <f t="shared" si="2"/>
        <v>17</v>
      </c>
      <c r="J28" s="41">
        <v>178</v>
      </c>
      <c r="K28" s="15">
        <f t="shared" si="11"/>
        <v>0.71199999999999997</v>
      </c>
      <c r="L28" s="23">
        <f t="shared" si="4"/>
        <v>5</v>
      </c>
      <c r="M28" s="17">
        <f t="shared" si="5"/>
        <v>13</v>
      </c>
      <c r="N28" s="37">
        <f t="shared" si="13"/>
        <v>30</v>
      </c>
      <c r="O28" s="38">
        <f t="shared" si="12"/>
        <v>30</v>
      </c>
      <c r="P28" s="17">
        <f t="shared" si="8"/>
        <v>2</v>
      </c>
    </row>
    <row r="29" spans="1:16" s="24" customFormat="1" ht="15" thickBot="1" x14ac:dyDescent="0.35">
      <c r="A29" s="48">
        <v>413</v>
      </c>
      <c r="B29" s="49" t="s">
        <v>161</v>
      </c>
      <c r="C29" s="49" t="s">
        <v>162</v>
      </c>
      <c r="D29" s="49" t="s">
        <v>163</v>
      </c>
      <c r="E29" s="49" t="s">
        <v>74</v>
      </c>
      <c r="F29" s="47">
        <v>155</v>
      </c>
      <c r="G29" s="15">
        <f t="shared" si="10"/>
        <v>0.67391304347826086</v>
      </c>
      <c r="H29" s="23">
        <f t="shared" si="1"/>
        <v>15</v>
      </c>
      <c r="I29" s="17">
        <f t="shared" si="2"/>
        <v>3</v>
      </c>
      <c r="J29" s="41" t="s">
        <v>207</v>
      </c>
      <c r="K29" s="15"/>
      <c r="L29" s="23"/>
      <c r="M29" s="17"/>
      <c r="N29" s="37">
        <f t="shared" si="13"/>
        <v>3</v>
      </c>
      <c r="O29" s="38">
        <f t="shared" si="12"/>
        <v>3</v>
      </c>
      <c r="P29" s="17">
        <f t="shared" si="8"/>
        <v>16</v>
      </c>
    </row>
    <row r="30" spans="1:16" s="24" customFormat="1" ht="15" thickBot="1" x14ac:dyDescent="0.35">
      <c r="A30" s="48">
        <v>414</v>
      </c>
      <c r="B30" s="49" t="s">
        <v>164</v>
      </c>
      <c r="C30" s="49" t="s">
        <v>165</v>
      </c>
      <c r="D30" s="49" t="s">
        <v>166</v>
      </c>
      <c r="E30" s="49" t="s">
        <v>71</v>
      </c>
      <c r="F30" s="47">
        <v>162.5</v>
      </c>
      <c r="G30" s="15">
        <f t="shared" si="10"/>
        <v>0.70652173913043481</v>
      </c>
      <c r="H30" s="23">
        <f t="shared" si="1"/>
        <v>7</v>
      </c>
      <c r="I30" s="17">
        <f t="shared" si="2"/>
        <v>11</v>
      </c>
      <c r="J30" s="41">
        <v>157.5</v>
      </c>
      <c r="K30" s="15">
        <f t="shared" si="11"/>
        <v>0.63</v>
      </c>
      <c r="L30" s="23">
        <f>(RANK(J30,J$17:J$33,0))</f>
        <v>12</v>
      </c>
      <c r="M30" s="17">
        <f>IF(COUNTIF(L$17:L$33,L30)=1,J$34-L30,J$34-L30+0.5-COUNTIF(L$17:L$33,L30)*0.5)+1</f>
        <v>6</v>
      </c>
      <c r="N30" s="37">
        <f t="shared" si="13"/>
        <v>17</v>
      </c>
      <c r="O30" s="38">
        <f t="shared" si="12"/>
        <v>17</v>
      </c>
      <c r="P30" s="17">
        <f t="shared" si="8"/>
        <v>9</v>
      </c>
    </row>
    <row r="31" spans="1:16" s="24" customFormat="1" ht="15" thickBot="1" x14ac:dyDescent="0.35">
      <c r="A31" s="48">
        <v>415</v>
      </c>
      <c r="B31" s="49" t="s">
        <v>167</v>
      </c>
      <c r="C31" s="49" t="s">
        <v>168</v>
      </c>
      <c r="D31" s="49" t="s">
        <v>169</v>
      </c>
      <c r="E31" s="49" t="s">
        <v>74</v>
      </c>
      <c r="F31" s="47">
        <v>160</v>
      </c>
      <c r="G31" s="15">
        <f t="shared" si="10"/>
        <v>0.69565217391304346</v>
      </c>
      <c r="H31" s="23">
        <f t="shared" si="1"/>
        <v>12</v>
      </c>
      <c r="I31" s="17">
        <f t="shared" si="2"/>
        <v>6</v>
      </c>
      <c r="J31" s="41">
        <v>191.5</v>
      </c>
      <c r="K31" s="15">
        <f t="shared" si="11"/>
        <v>0.76600000000000001</v>
      </c>
      <c r="L31" s="23">
        <f>(RANK(J31,J$17:J$33,0))</f>
        <v>2</v>
      </c>
      <c r="M31" s="17">
        <f>IF(COUNTIF(L$17:L$33,L31)=1,J$34-L31,J$34-L31+0.5-COUNTIF(L$17:L$33,L31)*0.5)+1</f>
        <v>16</v>
      </c>
      <c r="N31" s="37">
        <f t="shared" si="13"/>
        <v>22</v>
      </c>
      <c r="O31" s="38">
        <f t="shared" si="12"/>
        <v>22</v>
      </c>
      <c r="P31" s="17">
        <f t="shared" si="8"/>
        <v>6</v>
      </c>
    </row>
    <row r="32" spans="1:16" s="24" customFormat="1" ht="15" thickBot="1" x14ac:dyDescent="0.35">
      <c r="A32" s="48">
        <v>416</v>
      </c>
      <c r="B32" s="49" t="s">
        <v>19</v>
      </c>
      <c r="C32" s="49" t="s">
        <v>170</v>
      </c>
      <c r="D32" s="49" t="s">
        <v>171</v>
      </c>
      <c r="E32" s="49" t="s">
        <v>53</v>
      </c>
      <c r="F32" s="47">
        <v>168.5</v>
      </c>
      <c r="G32" s="15">
        <f t="shared" si="10"/>
        <v>0.7326086956521739</v>
      </c>
      <c r="H32" s="23">
        <f t="shared" si="1"/>
        <v>3</v>
      </c>
      <c r="I32" s="17">
        <f t="shared" si="2"/>
        <v>15</v>
      </c>
      <c r="J32" s="41">
        <v>173</v>
      </c>
      <c r="K32" s="15">
        <f t="shared" si="11"/>
        <v>0.69199999999999995</v>
      </c>
      <c r="L32" s="23">
        <f>(RANK(J32,J$17:J$33,0))</f>
        <v>6</v>
      </c>
      <c r="M32" s="17">
        <f>IF(COUNTIF(L$17:L$33,L32)=1,J$34-L32,J$34-L32+0.5-COUNTIF(L$17:L$33,L32)*0.5)+1</f>
        <v>11.5</v>
      </c>
      <c r="N32" s="37">
        <f t="shared" si="13"/>
        <v>26.5</v>
      </c>
      <c r="O32" s="38">
        <f t="shared" si="12"/>
        <v>26.5</v>
      </c>
      <c r="P32" s="17">
        <f t="shared" si="8"/>
        <v>4</v>
      </c>
    </row>
    <row r="33" spans="1:16" s="24" customFormat="1" ht="14.4" x14ac:dyDescent="0.3">
      <c r="A33" s="48">
        <v>417</v>
      </c>
      <c r="B33" s="49" t="s">
        <v>172</v>
      </c>
      <c r="C33" s="49" t="s">
        <v>173</v>
      </c>
      <c r="D33" s="49" t="s">
        <v>174</v>
      </c>
      <c r="E33" s="49" t="s">
        <v>57</v>
      </c>
      <c r="F33" s="47">
        <v>161.5</v>
      </c>
      <c r="G33" s="15">
        <f t="shared" si="10"/>
        <v>0.70217391304347831</v>
      </c>
      <c r="H33" s="23">
        <f t="shared" si="1"/>
        <v>9</v>
      </c>
      <c r="I33" s="17">
        <f t="shared" si="2"/>
        <v>9</v>
      </c>
      <c r="J33" s="41">
        <v>163</v>
      </c>
      <c r="K33" s="15">
        <f t="shared" si="11"/>
        <v>0.65200000000000002</v>
      </c>
      <c r="L33" s="23">
        <f>(RANK(J33,J$17:J$33,0))</f>
        <v>10</v>
      </c>
      <c r="M33" s="17">
        <f>IF(COUNTIF(L$17:L$33,L33)=1,J$34-L33,J$34-L33+0.5-COUNTIF(L$17:L$33,L33)*0.5)+1</f>
        <v>8</v>
      </c>
      <c r="N33" s="37">
        <f t="shared" si="13"/>
        <v>17</v>
      </c>
      <c r="O33" s="38">
        <f t="shared" si="12"/>
        <v>17</v>
      </c>
      <c r="P33" s="17">
        <f t="shared" si="8"/>
        <v>9</v>
      </c>
    </row>
    <row r="34" spans="1:16" hidden="1" x14ac:dyDescent="0.25">
      <c r="A34" s="3">
        <v>3</v>
      </c>
      <c r="F34" s="29">
        <f>COUNTIF(F17:F33,"&gt;0")+COUNTIF(F17:F33,"=Elim")+COUNTIF(F17:F33,"=Ret")+COUNTIF(F17:F33,"=0")</f>
        <v>17</v>
      </c>
      <c r="G34" s="28"/>
      <c r="H34" s="18" t="s">
        <v>14</v>
      </c>
      <c r="I34" s="30">
        <f>SUM(I17:I33)</f>
        <v>153</v>
      </c>
      <c r="J34" s="29">
        <f>COUNTIF(J17:J33,"&gt;0")+COUNTIF(J17:J33,"=Elim")+COUNTIF(J17:J33,"=Ret")+COUNTIF(J17:J33,"=0")</f>
        <v>17</v>
      </c>
      <c r="K34" s="28"/>
      <c r="L34" s="18" t="s">
        <v>14</v>
      </c>
      <c r="M34" s="30">
        <f>SUM(M17:M33)</f>
        <v>152</v>
      </c>
    </row>
    <row r="35" spans="1:16" hidden="1" x14ac:dyDescent="0.25">
      <c r="F35" s="29"/>
      <c r="G35" s="28"/>
      <c r="H35" s="39" t="s">
        <v>15</v>
      </c>
      <c r="I35" s="30" t="e">
        <f>VLOOKUP(F34,#REF!,2, FALSE)</f>
        <v>#REF!</v>
      </c>
      <c r="J35" s="29"/>
      <c r="K35" s="28"/>
      <c r="L35" s="39" t="s">
        <v>15</v>
      </c>
      <c r="M35" s="30" t="e">
        <f>VLOOKUP(J34,#REF!,2, FALSE)</f>
        <v>#REF!</v>
      </c>
    </row>
    <row r="36" spans="1:16" hidden="1" x14ac:dyDescent="0.25">
      <c r="H36" s="30"/>
      <c r="I36" s="19" t="e">
        <f>IF(I34-I35=0,"","ERROR")</f>
        <v>#REF!</v>
      </c>
      <c r="L36" s="30"/>
      <c r="M36" s="19" t="e">
        <f>IF(M34-M35=0,"","ERROR")</f>
        <v>#REF!</v>
      </c>
    </row>
    <row r="37" spans="1:16" x14ac:dyDescent="0.25">
      <c r="I37" s="4"/>
      <c r="M37" s="4"/>
    </row>
  </sheetData>
  <mergeCells count="5">
    <mergeCell ref="F14:I14"/>
    <mergeCell ref="J14:M14"/>
    <mergeCell ref="F15:I15"/>
    <mergeCell ref="J15:M15"/>
    <mergeCell ref="N15:P15"/>
  </mergeCells>
  <conditionalFormatting sqref="P34:P1048576 P13:P15">
    <cfRule type="duplicateValues" dxfId="3" priority="5"/>
  </conditionalFormatting>
  <conditionalFormatting sqref="P1:P1048576">
    <cfRule type="duplicateValues" dxfId="2" priority="4"/>
  </conditionalFormatting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&amp;C&amp;"Arial,Bold"&amp;14Horsecomps.com.au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14" workbookViewId="0">
      <selection activeCell="F35" sqref="F35"/>
    </sheetView>
  </sheetViews>
  <sheetFormatPr defaultColWidth="9.109375" defaultRowHeight="12.7" x14ac:dyDescent="0.25"/>
  <cols>
    <col min="1" max="1" width="8.5546875" style="3" customWidth="1"/>
    <col min="2" max="2" width="10.109375" style="2" bestFit="1" customWidth="1"/>
    <col min="3" max="3" width="10.33203125" style="2" customWidth="1"/>
    <col min="4" max="4" width="21.6640625" style="2" bestFit="1" customWidth="1"/>
    <col min="5" max="5" width="12.109375" style="2" bestFit="1" customWidth="1"/>
    <col min="6" max="6" width="6.5546875" style="5" bestFit="1" customWidth="1"/>
    <col min="7" max="7" width="8.33203125" style="7" bestFit="1" customWidth="1"/>
    <col min="8" max="8" width="5.88671875" style="3" customWidth="1"/>
    <col min="9" max="9" width="6.5546875" style="1" bestFit="1" customWidth="1"/>
    <col min="10" max="10" width="6.5546875" style="5" bestFit="1" customWidth="1"/>
    <col min="11" max="11" width="7" style="7" bestFit="1" customWidth="1"/>
    <col min="12" max="12" width="6.109375" style="3" customWidth="1"/>
    <col min="13" max="13" width="6.5546875" style="1" bestFit="1" customWidth="1"/>
    <col min="14" max="14" width="6.44140625" style="2" customWidth="1"/>
    <col min="15" max="15" width="10.88671875" style="2" hidden="1" customWidth="1"/>
    <col min="16" max="16" width="8.5546875" style="9" bestFit="1" customWidth="1"/>
    <col min="17" max="16384" width="9.109375" style="2"/>
  </cols>
  <sheetData>
    <row r="1" spans="1:16" hidden="1" x14ac:dyDescent="0.25">
      <c r="A1" s="6" t="s">
        <v>44</v>
      </c>
    </row>
    <row r="2" spans="1:16" hidden="1" x14ac:dyDescent="0.25">
      <c r="A2" s="43" t="s">
        <v>45</v>
      </c>
    </row>
    <row r="3" spans="1:16" hidden="1" x14ac:dyDescent="0.25">
      <c r="A3" s="25" t="s">
        <v>35</v>
      </c>
    </row>
    <row r="4" spans="1:16" hidden="1" x14ac:dyDescent="0.25">
      <c r="A4" s="42" t="s">
        <v>36</v>
      </c>
    </row>
    <row r="5" spans="1:16" hidden="1" x14ac:dyDescent="0.25">
      <c r="A5" s="26" t="s">
        <v>43</v>
      </c>
    </row>
    <row r="6" spans="1:16" hidden="1" x14ac:dyDescent="0.25">
      <c r="A6" s="26" t="s">
        <v>37</v>
      </c>
    </row>
    <row r="7" spans="1:16" hidden="1" x14ac:dyDescent="0.25">
      <c r="A7" s="26" t="s">
        <v>38</v>
      </c>
    </row>
    <row r="8" spans="1:16" hidden="1" x14ac:dyDescent="0.25">
      <c r="A8" s="26" t="s">
        <v>39</v>
      </c>
    </row>
    <row r="9" spans="1:16" hidden="1" x14ac:dyDescent="0.25">
      <c r="A9" s="10" t="s">
        <v>40</v>
      </c>
    </row>
    <row r="10" spans="1:16" hidden="1" x14ac:dyDescent="0.25">
      <c r="A10" s="10" t="s">
        <v>41</v>
      </c>
    </row>
    <row r="11" spans="1:16" hidden="1" x14ac:dyDescent="0.25">
      <c r="A11" s="10" t="s">
        <v>42</v>
      </c>
    </row>
    <row r="12" spans="1:16" hidden="1" x14ac:dyDescent="0.25">
      <c r="A12" s="10"/>
    </row>
    <row r="13" spans="1:16" ht="28.55" hidden="1" customHeight="1" thickBot="1" x14ac:dyDescent="0.3">
      <c r="A13" s="2"/>
      <c r="F13" s="40">
        <v>210</v>
      </c>
      <c r="I13" s="10"/>
      <c r="J13" s="40">
        <v>210</v>
      </c>
      <c r="M13" s="10"/>
      <c r="O13" s="11" t="e">
        <f>IF(ISNUMBER(#REF!),VALUE(CONCATENATE(#REF!,"",#REF!)),CONCATENATE(#REF!,"",#REF!))</f>
        <v>#REF!</v>
      </c>
    </row>
    <row r="14" spans="1:16" ht="28.55" customHeight="1" thickBot="1" x14ac:dyDescent="0.4">
      <c r="A14" s="31" t="s">
        <v>197</v>
      </c>
      <c r="F14" s="56" t="s">
        <v>205</v>
      </c>
      <c r="G14" s="56"/>
      <c r="H14" s="56"/>
      <c r="I14" s="57"/>
      <c r="J14" s="54" t="s">
        <v>206</v>
      </c>
      <c r="K14" s="54"/>
      <c r="L14" s="54"/>
      <c r="M14" s="55"/>
      <c r="O14" s="11" t="e">
        <f>IF(ISNUMBER(#REF!),VALUE(CONCATENATE(#REF!,"",#REF!)),CONCATENATE(#REF!,"",#REF!))</f>
        <v>#REF!</v>
      </c>
    </row>
    <row r="15" spans="1:16" ht="21.35" thickBot="1" x14ac:dyDescent="0.45">
      <c r="A15" s="31" t="s">
        <v>3</v>
      </c>
      <c r="B15" s="31">
        <v>5</v>
      </c>
      <c r="E15" s="32" t="s">
        <v>204</v>
      </c>
      <c r="F15" s="56" t="s">
        <v>189</v>
      </c>
      <c r="G15" s="56"/>
      <c r="H15" s="56"/>
      <c r="I15" s="57"/>
      <c r="J15" s="54" t="s">
        <v>190</v>
      </c>
      <c r="K15" s="54"/>
      <c r="L15" s="54"/>
      <c r="M15" s="55"/>
      <c r="N15" s="53" t="s">
        <v>6</v>
      </c>
      <c r="O15" s="54"/>
      <c r="P15" s="55"/>
    </row>
    <row r="16" spans="1:16" s="36" customFormat="1" ht="27.1" customHeight="1" thickBot="1" x14ac:dyDescent="0.3">
      <c r="A16" s="8" t="s">
        <v>0</v>
      </c>
      <c r="B16" s="33" t="s">
        <v>7</v>
      </c>
      <c r="C16" s="33" t="s">
        <v>8</v>
      </c>
      <c r="D16" s="33" t="s">
        <v>1</v>
      </c>
      <c r="E16" s="34" t="s">
        <v>2</v>
      </c>
      <c r="F16" s="13" t="s">
        <v>9</v>
      </c>
      <c r="G16" s="12" t="s">
        <v>4</v>
      </c>
      <c r="H16" s="13" t="s">
        <v>10</v>
      </c>
      <c r="I16" s="14" t="s">
        <v>11</v>
      </c>
      <c r="J16" s="13" t="s">
        <v>9</v>
      </c>
      <c r="K16" s="12" t="s">
        <v>4</v>
      </c>
      <c r="L16" s="13" t="s">
        <v>10</v>
      </c>
      <c r="M16" s="14" t="s">
        <v>11</v>
      </c>
      <c r="N16" s="16" t="s">
        <v>12</v>
      </c>
      <c r="O16" s="35" t="s">
        <v>12</v>
      </c>
      <c r="P16" s="14" t="s">
        <v>13</v>
      </c>
    </row>
    <row r="17" spans="1:16" s="24" customFormat="1" ht="15.7" customHeight="1" thickBot="1" x14ac:dyDescent="0.35">
      <c r="A17" s="48">
        <v>500</v>
      </c>
      <c r="B17" s="49" t="s">
        <v>26</v>
      </c>
      <c r="C17" s="49" t="s">
        <v>175</v>
      </c>
      <c r="D17" s="49" t="s">
        <v>176</v>
      </c>
      <c r="E17" s="49" t="s">
        <v>71</v>
      </c>
      <c r="F17" s="44">
        <v>145.5</v>
      </c>
      <c r="G17" s="20">
        <f t="shared" ref="G17:G20" si="0">F17/F$13</f>
        <v>0.69285714285714284</v>
      </c>
      <c r="H17" s="22">
        <f>(RANK(F17,F$17:F$20,0))</f>
        <v>4</v>
      </c>
      <c r="I17" s="21">
        <f>IF(COUNTIF(H$17:H$20,H17)=1,F$22-H17,F$22-H17+0.5-COUNTIF(H$17:H$20,H17)*0.5)+1</f>
        <v>1</v>
      </c>
      <c r="J17" s="45">
        <v>142.5</v>
      </c>
      <c r="K17" s="20">
        <f t="shared" ref="K17:K20" si="1">J17/J$13</f>
        <v>0.6785714285714286</v>
      </c>
      <c r="L17" s="22">
        <f>(RANK(J17,J$17:J$20,0))</f>
        <v>2</v>
      </c>
      <c r="M17" s="21">
        <f>IF(COUNTIF(L$17:L$20,L17)=1,J$22-L17,J$22-L17+0.5-COUNTIF(L$17:L$20,L17)*0.5)+1</f>
        <v>3</v>
      </c>
      <c r="N17" s="46">
        <f t="shared" ref="N17:N20" si="2">IF($E$15="FINAL",IF(OR(I17="",M17=""),"",SUM(I17,M17)),SUM(I17,M17))</f>
        <v>4</v>
      </c>
      <c r="O17" s="38">
        <f t="shared" ref="O17:O20" si="3">N17</f>
        <v>4</v>
      </c>
      <c r="P17" s="21">
        <f>RANK(O17,$O$17:$O$20,0)</f>
        <v>3</v>
      </c>
    </row>
    <row r="18" spans="1:16" s="24" customFormat="1" ht="15" thickBot="1" x14ac:dyDescent="0.35">
      <c r="A18" s="48">
        <v>501</v>
      </c>
      <c r="B18" s="49" t="s">
        <v>25</v>
      </c>
      <c r="C18" s="49" t="s">
        <v>177</v>
      </c>
      <c r="D18" s="49" t="s">
        <v>178</v>
      </c>
      <c r="E18" s="49" t="s">
        <v>115</v>
      </c>
      <c r="F18" s="47">
        <v>146.5</v>
      </c>
      <c r="G18" s="15">
        <f t="shared" si="0"/>
        <v>0.69761904761904758</v>
      </c>
      <c r="H18" s="23">
        <f>(RANK(F18,F$17:F$20,0))</f>
        <v>3</v>
      </c>
      <c r="I18" s="17">
        <f>IF(COUNTIF(H$17:H$20,H18)=1,F$22-H18,F$22-H18+0.5-COUNTIF(H$17:H$20,H18)*0.5)+1</f>
        <v>2</v>
      </c>
      <c r="J18" s="41">
        <v>136</v>
      </c>
      <c r="K18" s="15">
        <f t="shared" si="1"/>
        <v>0.64761904761904765</v>
      </c>
      <c r="L18" s="23">
        <f>(RANK(J18,J$17:J$20,0))</f>
        <v>4</v>
      </c>
      <c r="M18" s="17">
        <f>IF(COUNTIF(L$17:L$20,L18)=1,J$22-L18,J$22-L18+0.5-COUNTIF(L$17:L$20,L18)*0.5)+1</f>
        <v>1</v>
      </c>
      <c r="N18" s="37">
        <f t="shared" si="2"/>
        <v>3</v>
      </c>
      <c r="O18" s="38">
        <f t="shared" si="3"/>
        <v>3</v>
      </c>
      <c r="P18" s="17">
        <f>RANK(O18,$O$17:$O$20,0)</f>
        <v>4</v>
      </c>
    </row>
    <row r="19" spans="1:16" s="24" customFormat="1" ht="15" thickBot="1" x14ac:dyDescent="0.35">
      <c r="A19" s="48">
        <v>502</v>
      </c>
      <c r="B19" s="49" t="s">
        <v>179</v>
      </c>
      <c r="C19" s="49" t="s">
        <v>180</v>
      </c>
      <c r="D19" s="49" t="s">
        <v>181</v>
      </c>
      <c r="E19" s="49" t="s">
        <v>121</v>
      </c>
      <c r="F19" s="47">
        <v>159.5</v>
      </c>
      <c r="G19" s="15">
        <f t="shared" si="0"/>
        <v>0.75952380952380949</v>
      </c>
      <c r="H19" s="23">
        <f>(RANK(F19,F$17:F$20,0))</f>
        <v>1</v>
      </c>
      <c r="I19" s="17">
        <f>IF(COUNTIF(H$17:H$20,H19)=1,F$22-H19,F$22-H19+0.5-COUNTIF(H$17:H$20,H19)*0.5)+1</f>
        <v>4</v>
      </c>
      <c r="J19" s="41">
        <v>158.5</v>
      </c>
      <c r="K19" s="15">
        <f t="shared" si="1"/>
        <v>0.75476190476190474</v>
      </c>
      <c r="L19" s="23">
        <f>(RANK(J19,J$17:J$20,0))</f>
        <v>1</v>
      </c>
      <c r="M19" s="17">
        <f>IF(COUNTIF(L$17:L$20,L19)=1,J$22-L19,J$22-L19+0.5-COUNTIF(L$17:L$20,L19)*0.5)+1</f>
        <v>4</v>
      </c>
      <c r="N19" s="37">
        <f t="shared" si="2"/>
        <v>8</v>
      </c>
      <c r="O19" s="38">
        <f t="shared" si="3"/>
        <v>8</v>
      </c>
      <c r="P19" s="17">
        <f>RANK(O19,$O$17:$O$20,0)</f>
        <v>1</v>
      </c>
    </row>
    <row r="20" spans="1:16" s="24" customFormat="1" ht="14.4" x14ac:dyDescent="0.3">
      <c r="A20" s="48">
        <v>503</v>
      </c>
      <c r="B20" s="49" t="s">
        <v>182</v>
      </c>
      <c r="C20" s="49" t="s">
        <v>183</v>
      </c>
      <c r="D20" s="49" t="s">
        <v>184</v>
      </c>
      <c r="E20" s="49" t="s">
        <v>115</v>
      </c>
      <c r="F20" s="47">
        <v>155</v>
      </c>
      <c r="G20" s="15">
        <f t="shared" si="0"/>
        <v>0.73809523809523814</v>
      </c>
      <c r="H20" s="23">
        <f>(RANK(F20,F$17:F$20,0))</f>
        <v>2</v>
      </c>
      <c r="I20" s="17">
        <f>IF(COUNTIF(H$17:H$20,H20)=1,F$22-H20,F$22-H20+0.5-COUNTIF(H$17:H$20,H20)*0.5)+1</f>
        <v>3</v>
      </c>
      <c r="J20" s="41">
        <v>140.5</v>
      </c>
      <c r="K20" s="15">
        <f t="shared" si="1"/>
        <v>0.669047619047619</v>
      </c>
      <c r="L20" s="23">
        <f>(RANK(J20,J$17:J$20,0))</f>
        <v>3</v>
      </c>
      <c r="M20" s="17">
        <f>IF(COUNTIF(L$17:L$20,L20)=1,J$22-L20,J$22-L20+0.5-COUNTIF(L$17:L$20,L20)*0.5)+1</f>
        <v>2</v>
      </c>
      <c r="N20" s="37">
        <f t="shared" si="2"/>
        <v>5</v>
      </c>
      <c r="O20" s="38">
        <f t="shared" si="3"/>
        <v>5</v>
      </c>
      <c r="P20" s="17">
        <f>RANK(O20,$O$17:$O$20,0)</f>
        <v>2</v>
      </c>
    </row>
    <row r="21" spans="1:16" x14ac:dyDescent="0.25">
      <c r="F21" s="27"/>
      <c r="G21" s="28"/>
      <c r="H21" s="10"/>
      <c r="I21" s="10"/>
      <c r="J21" s="27"/>
      <c r="K21" s="28"/>
      <c r="L21" s="10"/>
      <c r="M21" s="10"/>
    </row>
    <row r="22" spans="1:16" hidden="1" x14ac:dyDescent="0.25">
      <c r="A22" s="3">
        <v>3</v>
      </c>
      <c r="F22" s="29">
        <f>COUNTIF(F17:F20,"&gt;0")+COUNTIF(F17:F20,"=Elim")+COUNTIF(F17:F20,"=Ret")+COUNTIF(F17:F20,"=0")</f>
        <v>4</v>
      </c>
      <c r="G22" s="28"/>
      <c r="H22" s="18" t="s">
        <v>14</v>
      </c>
      <c r="I22" s="30">
        <f>SUM(I17:I20)</f>
        <v>10</v>
      </c>
      <c r="J22" s="29">
        <f>COUNTIF(J17:J20,"&gt;0")+COUNTIF(J17:J20,"=Elim")+COUNTIF(J17:J20,"=Ret")+COUNTIF(J17:J20,"=0")</f>
        <v>4</v>
      </c>
      <c r="K22" s="28"/>
      <c r="L22" s="18" t="s">
        <v>14</v>
      </c>
      <c r="M22" s="30">
        <f>SUM(M17:M20)</f>
        <v>10</v>
      </c>
    </row>
    <row r="23" spans="1:16" hidden="1" x14ac:dyDescent="0.25">
      <c r="F23" s="29"/>
      <c r="G23" s="28"/>
      <c r="H23" s="39" t="s">
        <v>15</v>
      </c>
      <c r="I23" s="30" t="e">
        <f>VLOOKUP(F22,#REF!,2, FALSE)</f>
        <v>#REF!</v>
      </c>
      <c r="J23" s="29"/>
      <c r="K23" s="28"/>
      <c r="L23" s="39" t="s">
        <v>15</v>
      </c>
      <c r="M23" s="30" t="e">
        <f>VLOOKUP(J22,#REF!,2, FALSE)</f>
        <v>#REF!</v>
      </c>
    </row>
    <row r="24" spans="1:16" hidden="1" x14ac:dyDescent="0.25">
      <c r="H24" s="30"/>
      <c r="I24" s="19" t="e">
        <f>IF(I22-I23=0,"","ERROR")</f>
        <v>#REF!</v>
      </c>
      <c r="L24" s="30"/>
      <c r="M24" s="19" t="e">
        <f>IF(M22-M23=0,"","ERROR")</f>
        <v>#REF!</v>
      </c>
    </row>
    <row r="25" spans="1:16" x14ac:dyDescent="0.25">
      <c r="I25" s="4"/>
      <c r="M25" s="4"/>
    </row>
  </sheetData>
  <mergeCells count="5">
    <mergeCell ref="F14:I14"/>
    <mergeCell ref="J14:M14"/>
    <mergeCell ref="F15:I15"/>
    <mergeCell ref="J15:M15"/>
    <mergeCell ref="N15:P15"/>
  </mergeCells>
  <conditionalFormatting sqref="P21:P1048576 P13:P15">
    <cfRule type="duplicateValues" dxfId="1" priority="2"/>
  </conditionalFormatting>
  <conditionalFormatting sqref="P1:P1048576">
    <cfRule type="duplicateValues" dxfId="0" priority="1"/>
  </conditionalFormatting>
  <pageMargins left="0.118110236220472" right="0.118110236220472" top="0.74803149606299202" bottom="0.74803149606299202" header="0.31496062992126" footer="0.31496062992126"/>
  <pageSetup paperSize="9" orientation="landscape" r:id="rId1"/>
  <headerFooter>
    <oddFooter>&amp;C&amp;"Arial,Bold"&amp;14Horsecomps.com.au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</vt:lpstr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  <vt:lpstr>A!Print_Area</vt:lpstr>
    </vt:vector>
  </TitlesOfParts>
  <Company>AOT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</dc:creator>
  <cp:lastModifiedBy>Sally Mizzi</cp:lastModifiedBy>
  <cp:revision/>
  <cp:lastPrinted>2017-04-29T09:01:26Z</cp:lastPrinted>
  <dcterms:created xsi:type="dcterms:W3CDTF">2007-02-26T04:05:45Z</dcterms:created>
  <dcterms:modified xsi:type="dcterms:W3CDTF">2017-05-02T01:39:44Z</dcterms:modified>
</cp:coreProperties>
</file>